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PT" sheetId="2" state="visible" r:id="rId4"/>
  </sheets>
  <definedNames>
    <definedName name="_xlnm.Print_Area" localSheetId="0">'Read me'!$A$1:$A$19</definedName>
    <definedName name="_xlnm.Print_Area" localSheetId="1">'CPT'!$A$1:$T$211</definedName>
    <definedName name="_xlnm.Print_Titles" localSheetId="1">'CPT'!$4:$4</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C5" authorId="0">
      <text>
        <r>
          <rPr>
            <sz val="10"/>
            <rFont val="Arial"/>
            <family val="2"/>
          </rPr>
          <t xml:space="preserve">Single average; use a profile if layers differ a lot</t>
        </r>
      </text>
    </comment>
    <comment ref="C7" authorId="0">
      <text>
        <r>
          <rPr>
            <sz val="10"/>
            <rFont val="Arial"/>
            <family val="2"/>
          </rPr>
          <t xml:space="preserve">From the cone calibration certificate</t>
        </r>
      </text>
    </comment>
  </commentList>
</comments>
</file>

<file path=xl/sharedStrings.xml><?xml version="1.0" encoding="utf-8"?>
<sst xmlns="http://schemas.openxmlformats.org/spreadsheetml/2006/main" count="45" uniqueCount="43">
  <si>
    <t xml:space="preserve">CPT soil behaviour type – Robertson Ic</t>
  </si>
  <si>
    <t xml:space="preserve">What it does</t>
  </si>
  <si>
    <t xml:space="preserve">Turns cone penetration test readings (qc, fs, u2) into normalised parameters and a soil behaviour type for every depth, using the Robertson soil behaviour type index Ic.</t>
  </si>
  <si>
    <t xml:space="preserve">Method</t>
  </si>
  <si>
    <t xml:space="preserve">qt = qc + u2·(1 − a). σv0 = γ·z, u0 = γw·(z − zw) below the water table, σ'v0 = σv0 − u0.</t>
  </si>
  <si>
    <t xml:space="preserve">Qt = (qt − σv0)/σ'v0, Fr = fs/(qt − σv0)·100 %, Ic = √[(3.47 − log Qt)² + (log Fr + 1.22)²]. This sheet uses Qt with stress exponent n = 1 (the simple form); refine with Qtn for sands if needed.</t>
  </si>
  <si>
    <t xml:space="preserve">Zones by Ic: &lt; 1.31 gravelly sand to dense sand; 1.31–2.05 sands; 2.05–2.60 sand mixtures; 2.60–2.95 silt mixtures; 2.95–3.60 clays; &gt; 3.60 organic soils / peat.</t>
  </si>
  <si>
    <t xml:space="preserve">How to use</t>
  </si>
  <si>
    <t xml:space="preserve">On the 'CPT' sheet set water table, unit weight and cone area ratio, then paste your readings (depth m, qc MPa, fs kPa, u2 kPa) into the blue columns. Up to 200 rows. The example sounding is illustrative.</t>
  </si>
  <si>
    <t xml:space="preserve">References</t>
  </si>
  <si>
    <t xml:space="preserve">Robertson, P.K. (1990) Soil classification using the cone penetration test. Canadian Geotechnical Journal 27(1). Robertson, P.K. (2009) Interpretation of cone penetration tests – a unified approach. Canadian Geotechnical Journal 46(11). Robertson &amp; Cabal, Guide to Cone Penetration Testing (Gregg Drilling).</t>
  </si>
  <si>
    <t xml:space="preserve">Colour legend</t>
  </si>
  <si>
    <t xml:space="preserve">Blue text = input you can change (example values are illustrative, not from a real site)</t>
  </si>
  <si>
    <t xml:space="preserve">Yellow fill = key assumption to check for your project</t>
  </si>
  <si>
    <t xml:space="preserve">Black text = formula; do not overwrite</t>
  </si>
  <si>
    <t xml:space="preserve">Prepared by CivilWorks Atelier, Civil &amp; Geotechnical Engineer, Gold Coast QLD. For learning and preliminary checks only; final design must follow the governing standard (e.g. AS 2159 Piling) and be verified by a qualified engineer.</t>
  </si>
  <si>
    <t xml:space="preserve">Inputs</t>
  </si>
  <si>
    <t xml:space="preserve">Zone table</t>
  </si>
  <si>
    <t xml:space="preserve">Water table depth, zw (m)</t>
  </si>
  <si>
    <t xml:space="preserve">Ic from</t>
  </si>
  <si>
    <t xml:space="preserve">Soil behaviour type</t>
  </si>
  <si>
    <t xml:space="preserve">Count</t>
  </si>
  <si>
    <t xml:space="preserve">Average soil unit weight, γ (kN/m³)</t>
  </si>
  <si>
    <t xml:space="preserve">Gravelly sand to dense sand</t>
  </si>
  <si>
    <t xml:space="preserve">Unit weight of water, γw (kN/m³)</t>
  </si>
  <si>
    <t xml:space="preserve">Sands: clean sand to silty sand</t>
  </si>
  <si>
    <t xml:space="preserve">Cone net area ratio, a</t>
  </si>
  <si>
    <t xml:space="preserve">Sand mixtures: silty sand to sandy silt</t>
  </si>
  <si>
    <t xml:space="preserve">Silt mixtures: clayey silt to silty clay</t>
  </si>
  <si>
    <t xml:space="preserve">Clays: silty clay to clay</t>
  </si>
  <si>
    <t xml:space="preserve">Organic soils: peat</t>
  </si>
  <si>
    <t xml:space="preserve">Depth z (m)</t>
  </si>
  <si>
    <t xml:space="preserve">qc (MPa)</t>
  </si>
  <si>
    <t xml:space="preserve">fs (kPa)</t>
  </si>
  <si>
    <t xml:space="preserve">u2 (kPa)</t>
  </si>
  <si>
    <t xml:space="preserve">qt (kPa)</t>
  </si>
  <si>
    <t xml:space="preserve">σv0 (kPa)</t>
  </si>
  <si>
    <t xml:space="preserve">u0 (kPa)</t>
  </si>
  <si>
    <t xml:space="preserve">σ'v0 (kPa)</t>
  </si>
  <si>
    <t xml:space="preserve">Qt</t>
  </si>
  <si>
    <t xml:space="preserve">Fr (%)</t>
  </si>
  <si>
    <t xml:space="preserve">Ic</t>
  </si>
  <si>
    <t xml:space="preserve">Zone no.</t>
  </si>
</sst>
</file>

<file path=xl/styles.xml><?xml version="1.0" encoding="utf-8"?>
<styleSheet xmlns="http://schemas.openxmlformats.org/spreadsheetml/2006/main">
  <numFmts count="5">
    <numFmt numFmtId="164" formatCode="General"/>
    <numFmt numFmtId="165" formatCode="0.0"/>
    <numFmt numFmtId="166" formatCode="0.00"/>
    <numFmt numFmtId="167" formatCode="0"/>
    <numFmt numFmtId="168" formatCode="#,##0"/>
  </numFmts>
  <fonts count="14">
    <font>
      <sz val="11"/>
      <color theme="1"/>
      <name val="Calibri"/>
      <family val="2"/>
      <charset val="1"/>
    </font>
    <font>
      <sz val="10"/>
      <name val="Arial"/>
      <family val="0"/>
    </font>
    <font>
      <sz val="10"/>
      <name val="Arial"/>
      <family val="0"/>
    </font>
    <font>
      <sz val="10"/>
      <name val="Arial"/>
      <family val="0"/>
    </font>
    <font>
      <b val="true"/>
      <sz val="14"/>
      <color rgb="FF5531C2"/>
      <name val="Arial"/>
      <family val="0"/>
      <charset val="1"/>
    </font>
    <font>
      <b val="true"/>
      <sz val="11"/>
      <name val="Arial"/>
      <family val="0"/>
      <charset val="1"/>
    </font>
    <font>
      <sz val="11"/>
      <name val="Arial"/>
      <family val="0"/>
      <charset val="1"/>
    </font>
    <font>
      <sz val="11"/>
      <color rgb="FF0000FF"/>
      <name val="Arial"/>
      <family val="0"/>
      <charset val="1"/>
    </font>
    <font>
      <i val="true"/>
      <sz val="11"/>
      <color rgb="FF6A6480"/>
      <name val="Arial"/>
      <family val="0"/>
      <charset val="1"/>
    </font>
    <font>
      <b val="true"/>
      <sz val="11"/>
      <color rgb="FFFFFFFF"/>
      <name val="Arial"/>
      <family val="0"/>
      <charset val="1"/>
    </font>
    <font>
      <sz val="10"/>
      <name val="Arial"/>
      <family val="2"/>
    </font>
    <font>
      <b val="true"/>
      <sz val="18"/>
      <color rgb="FF000000"/>
      <name val="Calibri"/>
      <family val="2"/>
    </font>
    <font>
      <sz val="10"/>
      <color rgb="FF000000"/>
      <name val="Calibri"/>
      <family val="2"/>
    </font>
    <font>
      <b val="true"/>
      <sz val="10"/>
      <color rgb="FF000000"/>
      <name val="Calibri"/>
      <family val="2"/>
    </font>
  </fonts>
  <fills count="4">
    <fill>
      <patternFill patternType="none"/>
    </fill>
    <fill>
      <patternFill patternType="gray125"/>
    </fill>
    <fill>
      <patternFill patternType="solid">
        <fgColor rgb="FFFFFF00"/>
        <bgColor rgb="FFFFFF00"/>
      </patternFill>
    </fill>
    <fill>
      <patternFill patternType="solid">
        <fgColor rgb="FF6A3FD8"/>
        <bgColor rgb="FF5531C2"/>
      </patternFill>
    </fill>
  </fills>
  <borders count="2">
    <border diagonalUp="false" diagonalDown="false">
      <left/>
      <right/>
      <top/>
      <bottom/>
      <diagonal/>
    </border>
    <border diagonalUp="false" diagonalDown="false">
      <left style="thin">
        <color rgb="FFD9D2C5"/>
      </left>
      <right style="thin">
        <color rgb="FFD9D2C5"/>
      </right>
      <top style="thin">
        <color rgb="FFD9D2C5"/>
      </top>
      <bottom style="thin">
        <color rgb="FFD9D2C5"/>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5" fontId="7"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8"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1" applyProtection="false">
      <alignment horizontal="general" vertical="top" textRotation="0" wrapText="1" indent="0" shrinkToFit="false"/>
      <protection locked="true" hidden="false"/>
    </xf>
    <xf numFmtId="164" fontId="5" fillId="0" borderId="0" xfId="0" applyFont="true" applyBorder="false" applyAlignment="1" applyProtection="false">
      <alignment horizontal="general" vertical="top" textRotation="0" wrapText="1" indent="0" shrinkToFit="false"/>
      <protection locked="true" hidden="false"/>
    </xf>
    <xf numFmtId="164" fontId="6" fillId="0" borderId="0" xfId="0" applyFont="true" applyBorder="false" applyAlignment="1" applyProtection="false">
      <alignment horizontal="general" vertical="top" textRotation="0" wrapText="1" indent="0" shrinkToFit="false"/>
      <protection locked="true" hidden="false"/>
    </xf>
    <xf numFmtId="164" fontId="5" fillId="0" borderId="0" xfId="0" applyFont="true" applyBorder="false" applyAlignment="1" applyProtection="false">
      <alignment horizontal="general" vertical="top" textRotation="0" wrapText="1" indent="0" shrinkToFit="false"/>
      <protection locked="true" hidden="false"/>
    </xf>
    <xf numFmtId="164" fontId="7" fillId="0" borderId="0" xfId="0" applyFont="true" applyBorder="false" applyAlignment="1" applyProtection="false">
      <alignment horizontal="general" vertical="top" textRotation="0" wrapText="1" indent="0" shrinkToFit="false"/>
      <protection locked="true" hidden="false"/>
    </xf>
    <xf numFmtId="164" fontId="6" fillId="2" borderId="0" xfId="0" applyFont="true" applyBorder="false" applyAlignment="1" applyProtection="false">
      <alignment horizontal="general" vertical="top" textRotation="0" wrapText="1" indent="0" shrinkToFit="false"/>
      <protection locked="true" hidden="false"/>
    </xf>
    <xf numFmtId="164" fontId="6" fillId="0" borderId="0" xfId="0" applyFont="true" applyBorder="false" applyAlignment="1" applyProtection="false">
      <alignment horizontal="general" vertical="top" textRotation="0" wrapText="1" indent="0" shrinkToFit="false"/>
      <protection locked="true" hidden="false"/>
    </xf>
    <xf numFmtId="164" fontId="8" fillId="0" borderId="0" xfId="0" applyFont="true" applyBorder="false" applyAlignment="1" applyProtection="false">
      <alignment horizontal="general" vertical="top" textRotation="0" wrapText="1"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2C5"/>
      <rgbColor rgb="FF878787"/>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A3FD8"/>
      <rgbColor rgb="FF33CCCC"/>
      <rgbColor rgb="FF99CC00"/>
      <rgbColor rgb="FFFFCC00"/>
      <rgbColor rgb="FFFF9900"/>
      <rgbColor rgb="FFFF6600"/>
      <rgbColor rgb="FF6A6480"/>
      <rgbColor rgb="FF969696"/>
      <rgbColor rgb="FF003366"/>
      <rgbColor rgb="FF339966"/>
      <rgbColor rgb="FF003300"/>
      <rgbColor rgb="FF333300"/>
      <rgbColor rgb="FF993300"/>
      <rgbColor rgb="FF993366"/>
      <rgbColor rgb="FF5531C2"/>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Cone resistance qc vs depth</a:t>
            </a:r>
          </a:p>
        </c:rich>
      </c:tx>
      <c:overlay val="0"/>
      <c:spPr>
        <a:noFill/>
        <a:ln w="0">
          <a:noFill/>
        </a:ln>
      </c:spPr>
    </c:title>
    <c:autoTitleDeleted val="0"/>
    <c:plotArea>
      <c:scatterChart>
        <c:scatterStyle val="line"/>
        <c:varyColors val="0"/>
        <c:ser>
          <c:idx val="0"/>
          <c:order val="0"/>
          <c:tx>
            <c:strRef>
              <c:f>"qc"</c:f>
              <c:strCache>
                <c:ptCount val="1"/>
                <c:pt idx="0">
                  <c:v>qc</c:v>
                </c:pt>
              </c:strCache>
            </c:strRef>
          </c:tx>
          <c:spPr>
            <a:solidFill>
              <a:srgbClr val="6a3fd8"/>
            </a:solidFill>
            <a:ln w="47520">
              <a:solidFill>
                <a:srgbClr val="6a3fd8"/>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xVal>
            <c:numRef>
              <c:f>CPT!$B$12:$B$51</c:f>
              <c:numCache>
                <c:formatCode>0.00</c:formatCode>
                <c:ptCount val="40"/>
                <c:pt idx="0">
                  <c:v>1.79</c:v>
                </c:pt>
                <c:pt idx="1">
                  <c:v>1.58</c:v>
                </c:pt>
                <c:pt idx="2">
                  <c:v>2.18</c:v>
                </c:pt>
                <c:pt idx="3">
                  <c:v>1.49</c:v>
                </c:pt>
                <c:pt idx="4">
                  <c:v>2.04</c:v>
                </c:pt>
                <c:pt idx="5">
                  <c:v>0.58</c:v>
                </c:pt>
                <c:pt idx="6">
                  <c:v>0.63</c:v>
                </c:pt>
                <c:pt idx="7">
                  <c:v>0.6</c:v>
                </c:pt>
                <c:pt idx="8">
                  <c:v>0.48</c:v>
                </c:pt>
                <c:pt idx="9">
                  <c:v>0.74</c:v>
                </c:pt>
                <c:pt idx="10">
                  <c:v>0.53</c:v>
                </c:pt>
                <c:pt idx="11">
                  <c:v>0.78</c:v>
                </c:pt>
                <c:pt idx="12">
                  <c:v>0.59</c:v>
                </c:pt>
                <c:pt idx="13">
                  <c:v>0.47</c:v>
                </c:pt>
                <c:pt idx="14">
                  <c:v>0.55</c:v>
                </c:pt>
                <c:pt idx="15">
                  <c:v>0.49</c:v>
                </c:pt>
                <c:pt idx="16">
                  <c:v>0.74</c:v>
                </c:pt>
                <c:pt idx="17">
                  <c:v>0.65</c:v>
                </c:pt>
                <c:pt idx="18">
                  <c:v>0.58</c:v>
                </c:pt>
                <c:pt idx="19">
                  <c:v>3.69</c:v>
                </c:pt>
                <c:pt idx="20">
                  <c:v>3.68</c:v>
                </c:pt>
                <c:pt idx="21">
                  <c:v>4.12</c:v>
                </c:pt>
                <c:pt idx="22">
                  <c:v>5.54</c:v>
                </c:pt>
                <c:pt idx="23">
                  <c:v>4.78</c:v>
                </c:pt>
                <c:pt idx="24">
                  <c:v>4.44</c:v>
                </c:pt>
                <c:pt idx="25">
                  <c:v>5.26</c:v>
                </c:pt>
                <c:pt idx="26">
                  <c:v>4.86</c:v>
                </c:pt>
                <c:pt idx="27">
                  <c:v>9.8</c:v>
                </c:pt>
                <c:pt idx="28">
                  <c:v>12.77</c:v>
                </c:pt>
                <c:pt idx="29">
                  <c:v>12.19</c:v>
                </c:pt>
                <c:pt idx="30">
                  <c:v>9.46</c:v>
                </c:pt>
                <c:pt idx="31">
                  <c:v>11.45</c:v>
                </c:pt>
                <c:pt idx="32">
                  <c:v>11.15</c:v>
                </c:pt>
                <c:pt idx="33">
                  <c:v>13.25</c:v>
                </c:pt>
                <c:pt idx="34">
                  <c:v>12.38</c:v>
                </c:pt>
                <c:pt idx="35">
                  <c:v>9.73</c:v>
                </c:pt>
                <c:pt idx="36">
                  <c:v>13.88</c:v>
                </c:pt>
                <c:pt idx="37">
                  <c:v>8.71</c:v>
                </c:pt>
                <c:pt idx="38">
                  <c:v>10.51</c:v>
                </c:pt>
                <c:pt idx="39">
                  <c:v>12.54</c:v>
                </c:pt>
              </c:numCache>
            </c:numRef>
          </c:xVal>
          <c:yVal>
            <c:numRef>
              <c:f>CPT!$A$12:$A$51</c:f>
              <c:numCache>
                <c:formatCode>0.0</c:formatCode>
                <c:ptCount val="40"/>
                <c:pt idx="0">
                  <c:v>0.5</c:v>
                </c:pt>
                <c:pt idx="1">
                  <c:v>1</c:v>
                </c:pt>
                <c:pt idx="2">
                  <c:v>1.5</c:v>
                </c:pt>
                <c:pt idx="3">
                  <c:v>2</c:v>
                </c:pt>
                <c:pt idx="4">
                  <c:v>2.5</c:v>
                </c:pt>
                <c:pt idx="5">
                  <c:v>3</c:v>
                </c:pt>
                <c:pt idx="6">
                  <c:v>3.5</c:v>
                </c:pt>
                <c:pt idx="7">
                  <c:v>4</c:v>
                </c:pt>
                <c:pt idx="8">
                  <c:v>4.5</c:v>
                </c:pt>
                <c:pt idx="9">
                  <c:v>5</c:v>
                </c:pt>
                <c:pt idx="10">
                  <c:v>5.5</c:v>
                </c:pt>
                <c:pt idx="11">
                  <c:v>6</c:v>
                </c:pt>
                <c:pt idx="12">
                  <c:v>6.5</c:v>
                </c:pt>
                <c:pt idx="13">
                  <c:v>7</c:v>
                </c:pt>
                <c:pt idx="14">
                  <c:v>7.5</c:v>
                </c:pt>
                <c:pt idx="15">
                  <c:v>8</c:v>
                </c:pt>
                <c:pt idx="16">
                  <c:v>8.5</c:v>
                </c:pt>
                <c:pt idx="17">
                  <c:v>9</c:v>
                </c:pt>
                <c:pt idx="18">
                  <c:v>9.5</c:v>
                </c:pt>
                <c:pt idx="19">
                  <c:v>10</c:v>
                </c:pt>
                <c:pt idx="20">
                  <c:v>10.5</c:v>
                </c:pt>
                <c:pt idx="21">
                  <c:v>11</c:v>
                </c:pt>
                <c:pt idx="22">
                  <c:v>11.5</c:v>
                </c:pt>
                <c:pt idx="23">
                  <c:v>12</c:v>
                </c:pt>
                <c:pt idx="24">
                  <c:v>12.5</c:v>
                </c:pt>
                <c:pt idx="25">
                  <c:v>13</c:v>
                </c:pt>
                <c:pt idx="26">
                  <c:v>13.5</c:v>
                </c:pt>
                <c:pt idx="27">
                  <c:v>14</c:v>
                </c:pt>
                <c:pt idx="28">
                  <c:v>14.5</c:v>
                </c:pt>
                <c:pt idx="29">
                  <c:v>15</c:v>
                </c:pt>
                <c:pt idx="30">
                  <c:v>15.5</c:v>
                </c:pt>
                <c:pt idx="31">
                  <c:v>16</c:v>
                </c:pt>
                <c:pt idx="32">
                  <c:v>16.5</c:v>
                </c:pt>
                <c:pt idx="33">
                  <c:v>17</c:v>
                </c:pt>
                <c:pt idx="34">
                  <c:v>17.5</c:v>
                </c:pt>
                <c:pt idx="35">
                  <c:v>18</c:v>
                </c:pt>
                <c:pt idx="36">
                  <c:v>18.5</c:v>
                </c:pt>
                <c:pt idx="37">
                  <c:v>19</c:v>
                </c:pt>
                <c:pt idx="38">
                  <c:v>19.5</c:v>
                </c:pt>
                <c:pt idx="39">
                  <c:v>20</c:v>
                </c:pt>
              </c:numCache>
            </c:numRef>
          </c:yVal>
          <c:smooth val="1"/>
        </c:ser>
        <c:axId val="88155158"/>
        <c:axId val="33752331"/>
      </c:scatterChart>
      <c:valAx>
        <c:axId val="88155158"/>
        <c:scaling>
          <c:orientation val="minMax"/>
        </c:scaling>
        <c:delete val="0"/>
        <c:axPos val="b"/>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qc (MPa)</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752331"/>
        <c:crosses val="autoZero"/>
        <c:crossBetween val="midCat"/>
      </c:valAx>
      <c:valAx>
        <c:axId val="33752331"/>
        <c:scaling>
          <c:orientation val="maxMin"/>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Depth (m)</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8155158"/>
        <c:crosses val="autoZero"/>
        <c:crossBetween val="midCat"/>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14</xdr:col>
      <xdr:colOff>0</xdr:colOff>
      <xdr:row>11</xdr:row>
      <xdr:rowOff>160560</xdr:rowOff>
    </xdr:from>
    <xdr:to>
      <xdr:col>18</xdr:col>
      <xdr:colOff>1153800</xdr:colOff>
      <xdr:row>34</xdr:row>
      <xdr:rowOff>98640</xdr:rowOff>
    </xdr:to>
    <xdr:graphicFrame>
      <xdr:nvGraphicFramePr>
        <xdr:cNvPr id="0" name="Chart 1"/>
        <xdr:cNvGraphicFramePr/>
      </xdr:nvGraphicFramePr>
      <xdr:xfrm>
        <a:off x="13439880" y="2971800"/>
        <a:ext cx="3599640" cy="43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1"/>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min="1" max="1" width="92" customWidth="1"/>
  </cols>
  <sheetData>
    <row r="1" customFormat="false" ht="17.35" hidden="false" customHeight="false" outlineLevel="0" collapsed="false">
      <c r="A1" s="19" t="s">
        <v>0</v>
      </c>
    </row>
    <row r="3" customFormat="false" ht="15" hidden="false" customHeight="false" outlineLevel="0" collapsed="false">
      <c r="A3" s="20" t="s">
        <v>1</v>
      </c>
    </row>
    <row r="4" customFormat="false" ht="26.85" hidden="false" customHeight="false" outlineLevel="0" collapsed="false">
      <c r="A4" s="21" t="s">
        <v>2</v>
      </c>
    </row>
    <row r="5" customFormat="false" ht="15" hidden="false" customHeight="false" outlineLevel="0" collapsed="false">
      <c r="A5" s="20" t="s">
        <v>3</v>
      </c>
    </row>
    <row r="6" customFormat="false" ht="15" hidden="false" customHeight="false" outlineLevel="0" collapsed="false">
      <c r="A6" s="21" t="s">
        <v>4</v>
      </c>
    </row>
    <row r="7" customFormat="false" ht="26.85" hidden="false" customHeight="false" outlineLevel="0" collapsed="false">
      <c r="A7" s="21" t="s">
        <v>5</v>
      </c>
    </row>
    <row r="8" customFormat="false" ht="26.85" hidden="false" customHeight="false" outlineLevel="0" collapsed="false">
      <c r="A8" s="21" t="s">
        <v>6</v>
      </c>
    </row>
    <row r="9" customFormat="false" ht="15" hidden="false" customHeight="false" outlineLevel="0" collapsed="false">
      <c r="A9" s="20" t="s">
        <v>7</v>
      </c>
    </row>
    <row r="10" customFormat="false" ht="26.85" hidden="false" customHeight="false" outlineLevel="0" collapsed="false">
      <c r="A10" s="21" t="s">
        <v>8</v>
      </c>
    </row>
    <row r="11" customFormat="false" ht="15" hidden="false" customHeight="false" outlineLevel="0" collapsed="false">
      <c r="A11" s="20" t="s">
        <v>9</v>
      </c>
    </row>
    <row r="12" customFormat="false" ht="39.55" hidden="false" customHeight="false" outlineLevel="0" collapsed="false">
      <c r="A12" s="21" t="s">
        <v>10</v>
      </c>
    </row>
    <row r="14" customFormat="false" ht="15" hidden="false" customHeight="false" outlineLevel="0" collapsed="false">
      <c r="A14" s="22" t="s">
        <v>11</v>
      </c>
    </row>
    <row r="15" customFormat="false" ht="15" hidden="false" customHeight="false" outlineLevel="0" collapsed="false">
      <c r="A15" s="23" t="s">
        <v>12</v>
      </c>
    </row>
    <row r="16" customFormat="false" ht="15" hidden="false" customHeight="false" outlineLevel="0" collapsed="false">
      <c r="A16" s="24" t="s">
        <v>13</v>
      </c>
    </row>
    <row r="17" customFormat="false" ht="15" hidden="false" customHeight="false" outlineLevel="0" collapsed="false">
      <c r="A17" s="25" t="s">
        <v>14</v>
      </c>
    </row>
    <row r="19" customFormat="false" ht="30" hidden="false" customHeight="true" outlineLevel="0" collapsed="false">
      <c r="A19" s="26" t="s">
        <v>15</v>
      </c>
    </row>
  </sheetData>
  <printOptions horizontalCentered="1"/>
  <pageMargins left="0.5" right="0.5" top="0.8" bottom="0.75" header="0.3" footer="0.3"/>
  <pageSetup paperSize="9" orientation="portrait" fitToWidth="1" fitToHeight="1"/>
  <headerFooter>
    <oddHeader>&amp;L&amp;8&amp;K1F3A5FCIVILWORKS ATELIER&amp;C&amp;9&amp;BCPT Soil Classification Robertson&amp;R&amp;8&amp;A</oddHeader>
    <oddFooter>&amp;L&amp;7Preliminary / educational — verify against current standards&amp;C&amp;8Page &amp;P of &amp;N&amp;R&amp;7Printed &amp;D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1"/>
  </sheetPr>
  <dimension ref="A1:T2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2" min="2" style="0" width="10"/>
    <col collapsed="false" customWidth="true" hidden="false" outlineLevel="0" max="13" min="13" style="0" width="38"/>
    <col collapsed="false" customWidth="true" hidden="false" outlineLevel="0" max="19" min="19" style="0" width="40"/>
  </cols>
  <sheetData>
    <row r="1" customFormat="false" ht="17.35" hidden="false" customHeight="false" outlineLevel="0" collapsed="false">
      <c r="A1" s="1" t="s">
        <v>0</v>
      </c>
    </row>
    <row r="3" customFormat="false" ht="15" hidden="false" customHeight="false" outlineLevel="0" collapsed="false">
      <c r="A3" s="4" t="s">
        <v>16</v>
      </c>
      <c r="R3" s="4" t="s">
        <v>17</v>
      </c>
    </row>
    <row r="4" customFormat="false" ht="42" hidden="false" customHeight="true" outlineLevel="0" collapsed="false">
      <c r="A4" s="7" t="s">
        <v>18</v>
      </c>
      <c r="C4" s="9" t="n">
        <v>1</v>
      </c>
      <c r="R4" s="10" t="s">
        <v>19</v>
      </c>
      <c r="S4" s="10" t="s">
        <v>20</v>
      </c>
      <c r="T4" s="10" t="s">
        <v>21</v>
      </c>
    </row>
    <row r="5" customFormat="false" ht="15" hidden="false" customHeight="false" outlineLevel="0" collapsed="false">
      <c r="A5" s="7" t="s">
        <v>22</v>
      </c>
      <c r="C5" s="9" t="n">
        <v>18</v>
      </c>
      <c r="R5" s="11" t="n">
        <v>0</v>
      </c>
      <c r="S5" s="12" t="s">
        <v>23</v>
      </c>
      <c r="T5" s="13" t="n">
        <f aca="false">COUNTIF($M$12:$M$211,S5)</f>
        <v>0</v>
      </c>
    </row>
    <row r="6" customFormat="false" ht="15" hidden="false" customHeight="false" outlineLevel="0" collapsed="false">
      <c r="A6" s="7" t="s">
        <v>24</v>
      </c>
      <c r="C6" s="11" t="n">
        <v>9.81</v>
      </c>
      <c r="R6" s="11" t="n">
        <v>1.31</v>
      </c>
      <c r="S6" s="12" t="s">
        <v>25</v>
      </c>
      <c r="T6" s="13" t="n">
        <f aca="false">COUNTIF($M$12:$M$211,S6)</f>
        <v>13</v>
      </c>
    </row>
    <row r="7" customFormat="false" ht="15" hidden="false" customHeight="false" outlineLevel="0" collapsed="false">
      <c r="A7" s="7" t="s">
        <v>26</v>
      </c>
      <c r="C7" s="14" t="n">
        <v>0.8</v>
      </c>
      <c r="R7" s="11" t="n">
        <v>2.05</v>
      </c>
      <c r="S7" s="12" t="s">
        <v>27</v>
      </c>
      <c r="T7" s="13" t="n">
        <f aca="false">COUNTIF($M$12:$M$211,S7)</f>
        <v>13</v>
      </c>
    </row>
    <row r="8" customFormat="false" ht="15" hidden="false" customHeight="false" outlineLevel="0" collapsed="false">
      <c r="R8" s="11" t="n">
        <v>2.6</v>
      </c>
      <c r="S8" s="12" t="s">
        <v>28</v>
      </c>
      <c r="T8" s="13" t="n">
        <f aca="false">COUNTIF($M$12:$M$211,S8)</f>
        <v>2</v>
      </c>
    </row>
    <row r="9" customFormat="false" ht="15" hidden="false" customHeight="false" outlineLevel="0" collapsed="false">
      <c r="R9" s="11" t="n">
        <v>2.95</v>
      </c>
      <c r="S9" s="12" t="s">
        <v>29</v>
      </c>
      <c r="T9" s="13" t="n">
        <f aca="false">COUNTIF($M$12:$M$211,S9)</f>
        <v>12</v>
      </c>
    </row>
    <row r="10" customFormat="false" ht="15" hidden="false" customHeight="false" outlineLevel="0" collapsed="false">
      <c r="R10" s="11" t="n">
        <v>3.6</v>
      </c>
      <c r="S10" s="12" t="s">
        <v>30</v>
      </c>
      <c r="T10" s="13" t="n">
        <f aca="false">COUNTIF($M$12:$M$211,S10)</f>
        <v>0</v>
      </c>
    </row>
    <row r="11" customFormat="false" ht="42" hidden="false" customHeight="true" outlineLevel="0" collapsed="false">
      <c r="A11" s="10" t="s">
        <v>31</v>
      </c>
      <c r="B11" s="10" t="s">
        <v>32</v>
      </c>
      <c r="C11" s="10" t="s">
        <v>33</v>
      </c>
      <c r="D11" s="10" t="s">
        <v>34</v>
      </c>
      <c r="E11" s="10" t="s">
        <v>35</v>
      </c>
      <c r="F11" s="10" t="s">
        <v>36</v>
      </c>
      <c r="G11" s="10" t="s">
        <v>37</v>
      </c>
      <c r="H11" s="10" t="s">
        <v>38</v>
      </c>
      <c r="I11" s="10" t="s">
        <v>39</v>
      </c>
      <c r="J11" s="10" t="s">
        <v>40</v>
      </c>
      <c r="K11" s="10" t="s">
        <v>41</v>
      </c>
      <c r="L11" s="10" t="s">
        <v>42</v>
      </c>
      <c r="M11" s="10" t="s">
        <v>20</v>
      </c>
    </row>
    <row r="12" customFormat="false" ht="15" hidden="false" customHeight="false" outlineLevel="0" collapsed="false">
      <c r="A12" s="15" t="n">
        <v>0.5</v>
      </c>
      <c r="B12" s="11" t="n">
        <v>1.79</v>
      </c>
      <c r="C12" s="15" t="n">
        <v>39.3</v>
      </c>
      <c r="D12" s="15" t="n">
        <v>0</v>
      </c>
      <c r="E12" s="16" t="n">
        <f aca="false">IF(A12="","",B12*1000+D12*(1-$C$7))</f>
        <v>1790</v>
      </c>
      <c r="F12" s="17" t="n">
        <f aca="false">IF(A12="","",$C$5*A12)</f>
        <v>9</v>
      </c>
      <c r="G12" s="17" t="n">
        <f aca="false">IF(A12="","",$C$6*MAX(0,A12-$C$4))</f>
        <v>0</v>
      </c>
      <c r="H12" s="17" t="n">
        <f aca="false">IF(A12="","",F12-G12)</f>
        <v>9</v>
      </c>
      <c r="I12" s="17" t="n">
        <f aca="false">IF(A12="","",IFERROR((E12-F12)/H12,""))</f>
        <v>197.888888888889</v>
      </c>
      <c r="J12" s="18" t="n">
        <f aca="false">IF(A12="","",IFERROR(C12/(E12-F12)*100,""))</f>
        <v>2.20662549129702</v>
      </c>
      <c r="K12" s="18" t="n">
        <f aca="false">IF(OR(A12="",I12="",J12=""),"",IF(OR(I12&lt;=0,J12&lt;=0),"",SQRT((3.47-LOG10(I12))^2+(LOG10(J12)+1.22)^2)))</f>
        <v>1.95513015883463</v>
      </c>
      <c r="L12" s="13" t="n">
        <f aca="false">IF(K12="","",MATCH(K12,$R$5:$R$10,1))</f>
        <v>2</v>
      </c>
      <c r="M12" s="12" t="str">
        <f aca="false">IF(L12="","",INDEX($S$5:$S$10,L12))</f>
        <v>Sands: clean sand to silty sand</v>
      </c>
    </row>
    <row r="13" customFormat="false" ht="15" hidden="false" customHeight="false" outlineLevel="0" collapsed="false">
      <c r="A13" s="15" t="n">
        <v>1</v>
      </c>
      <c r="B13" s="11" t="n">
        <v>1.58</v>
      </c>
      <c r="C13" s="15" t="n">
        <v>34.8</v>
      </c>
      <c r="D13" s="15" t="n">
        <v>0</v>
      </c>
      <c r="E13" s="16" t="n">
        <f aca="false">IF(A13="","",B13*1000+D13*(1-$C$7))</f>
        <v>1580</v>
      </c>
      <c r="F13" s="17" t="n">
        <f aca="false">IF(A13="","",$C$5*A13)</f>
        <v>18</v>
      </c>
      <c r="G13" s="17" t="n">
        <f aca="false">IF(A13="","",$C$6*MAX(0,A13-$C$4))</f>
        <v>0</v>
      </c>
      <c r="H13" s="17" t="n">
        <f aca="false">IF(A13="","",F13-G13)</f>
        <v>18</v>
      </c>
      <c r="I13" s="17" t="n">
        <f aca="false">IF(A13="","",IFERROR((E13-F13)/H13,""))</f>
        <v>86.7777777777778</v>
      </c>
      <c r="J13" s="18" t="n">
        <f aca="false">IF(A13="","",IFERROR(C13/(E13-F13)*100,""))</f>
        <v>2.22791293213828</v>
      </c>
      <c r="K13" s="18" t="n">
        <f aca="false">IF(OR(A13="",I13="",J13=""),"",IF(OR(I13&lt;=0,J13&lt;=0),"",SQRT((3.47-LOG10(I13))^2+(LOG10(J13)+1.22)^2)))</f>
        <v>2.19182053525137</v>
      </c>
      <c r="L13" s="13" t="n">
        <f aca="false">IF(K13="","",MATCH(K13,$R$5:$R$10,1))</f>
        <v>3</v>
      </c>
      <c r="M13" s="12" t="str">
        <f aca="false">IF(L13="","",INDEX($S$5:$S$10,L13))</f>
        <v>Sand mixtures: silty sand to sandy silt</v>
      </c>
    </row>
    <row r="14" customFormat="false" ht="15" hidden="false" customHeight="false" outlineLevel="0" collapsed="false">
      <c r="A14" s="15" t="n">
        <v>1.5</v>
      </c>
      <c r="B14" s="11" t="n">
        <v>2.18</v>
      </c>
      <c r="C14" s="15" t="n">
        <v>48</v>
      </c>
      <c r="D14" s="15" t="n">
        <v>4.9</v>
      </c>
      <c r="E14" s="16" t="n">
        <f aca="false">IF(A14="","",B14*1000+D14*(1-$C$7))</f>
        <v>2180.98</v>
      </c>
      <c r="F14" s="17" t="n">
        <f aca="false">IF(A14="","",$C$5*A14)</f>
        <v>27</v>
      </c>
      <c r="G14" s="17" t="n">
        <f aca="false">IF(A14="","",$C$6*MAX(0,A14-$C$4))</f>
        <v>4.905</v>
      </c>
      <c r="H14" s="17" t="n">
        <f aca="false">IF(A14="","",F14-G14)</f>
        <v>22.095</v>
      </c>
      <c r="I14" s="17" t="n">
        <f aca="false">IF(A14="","",IFERROR((E14-F14)/H14,""))</f>
        <v>97.4872143018783</v>
      </c>
      <c r="J14" s="18" t="n">
        <f aca="false">IF(A14="","",IFERROR(C14/(E14-F14)*100,""))</f>
        <v>2.22843294738113</v>
      </c>
      <c r="K14" s="18" t="n">
        <f aca="false">IF(OR(A14="",I14="",J14=""),"",IF(OR(I14&lt;=0,J14&lt;=0),"",SQRT((3.47-LOG10(I14))^2+(LOG10(J14)+1.22)^2)))</f>
        <v>2.15688170429506</v>
      </c>
      <c r="L14" s="13" t="n">
        <f aca="false">IF(K14="","",MATCH(K14,$R$5:$R$10,1))</f>
        <v>3</v>
      </c>
      <c r="M14" s="12" t="str">
        <f aca="false">IF(L14="","",INDEX($S$5:$S$10,L14))</f>
        <v>Sand mixtures: silty sand to sandy silt</v>
      </c>
    </row>
    <row r="15" customFormat="false" ht="15" hidden="false" customHeight="false" outlineLevel="0" collapsed="false">
      <c r="A15" s="15" t="n">
        <v>2</v>
      </c>
      <c r="B15" s="11" t="n">
        <v>1.49</v>
      </c>
      <c r="C15" s="15" t="n">
        <v>32.7</v>
      </c>
      <c r="D15" s="15" t="n">
        <v>9.8</v>
      </c>
      <c r="E15" s="16" t="n">
        <f aca="false">IF(A15="","",B15*1000+D15*(1-$C$7))</f>
        <v>1491.96</v>
      </c>
      <c r="F15" s="17" t="n">
        <f aca="false">IF(A15="","",$C$5*A15)</f>
        <v>36</v>
      </c>
      <c r="G15" s="17" t="n">
        <f aca="false">IF(A15="","",$C$6*MAX(0,A15-$C$4))</f>
        <v>9.81</v>
      </c>
      <c r="H15" s="17" t="n">
        <f aca="false">IF(A15="","",F15-G15)</f>
        <v>26.19</v>
      </c>
      <c r="I15" s="17" t="n">
        <f aca="false">IF(A15="","",IFERROR((E15-F15)/H15,""))</f>
        <v>55.5922107674685</v>
      </c>
      <c r="J15" s="18" t="n">
        <f aca="false">IF(A15="","",IFERROR(C15/(E15-F15)*100,""))</f>
        <v>2.24594082255007</v>
      </c>
      <c r="K15" s="18" t="n">
        <f aca="false">IF(OR(A15="",I15="",J15=""),"",IF(OR(I15&lt;=0,J15&lt;=0),"",SQRT((3.47-LOG10(I15))^2+(LOG10(J15)+1.22)^2)))</f>
        <v>2.3334244223363</v>
      </c>
      <c r="L15" s="13" t="n">
        <f aca="false">IF(K15="","",MATCH(K15,$R$5:$R$10,1))</f>
        <v>3</v>
      </c>
      <c r="M15" s="12" t="str">
        <f aca="false">IF(L15="","",INDEX($S$5:$S$10,L15))</f>
        <v>Sand mixtures: silty sand to sandy silt</v>
      </c>
    </row>
    <row r="16" customFormat="false" ht="15" hidden="false" customHeight="false" outlineLevel="0" collapsed="false">
      <c r="A16" s="15" t="n">
        <v>2.5</v>
      </c>
      <c r="B16" s="11" t="n">
        <v>2.04</v>
      </c>
      <c r="C16" s="15" t="n">
        <v>44.9</v>
      </c>
      <c r="D16" s="15" t="n">
        <v>14.7</v>
      </c>
      <c r="E16" s="16" t="n">
        <f aca="false">IF(A16="","",B16*1000+D16*(1-$C$7))</f>
        <v>2042.94</v>
      </c>
      <c r="F16" s="17" t="n">
        <f aca="false">IF(A16="","",$C$5*A16)</f>
        <v>45</v>
      </c>
      <c r="G16" s="17" t="n">
        <f aca="false">IF(A16="","",$C$6*MAX(0,A16-$C$4))</f>
        <v>14.715</v>
      </c>
      <c r="H16" s="17" t="n">
        <f aca="false">IF(A16="","",F16-G16)</f>
        <v>30.285</v>
      </c>
      <c r="I16" s="17" t="n">
        <f aca="false">IF(A16="","",IFERROR((E16-F16)/H16,""))</f>
        <v>65.9712729073799</v>
      </c>
      <c r="J16" s="18" t="n">
        <f aca="false">IF(A16="","",IFERROR(C16/(E16-F16)*100,""))</f>
        <v>2.2473147341762</v>
      </c>
      <c r="K16" s="18" t="n">
        <f aca="false">IF(OR(A16="",I16="",J16=""),"",IF(OR(I16&lt;=0,J16&lt;=0),"",SQRT((3.47-LOG10(I16))^2+(LOG10(J16)+1.22)^2)))</f>
        <v>2.27920090768733</v>
      </c>
      <c r="L16" s="13" t="n">
        <f aca="false">IF(K16="","",MATCH(K16,$R$5:$R$10,1))</f>
        <v>3</v>
      </c>
      <c r="M16" s="12" t="str">
        <f aca="false">IF(L16="","",INDEX($S$5:$S$10,L16))</f>
        <v>Sand mixtures: silty sand to sandy silt</v>
      </c>
    </row>
    <row r="17" customFormat="false" ht="15" hidden="false" customHeight="false" outlineLevel="0" collapsed="false">
      <c r="A17" s="15" t="n">
        <v>3</v>
      </c>
      <c r="B17" s="11" t="n">
        <v>0.58</v>
      </c>
      <c r="C17" s="15" t="n">
        <v>21.7</v>
      </c>
      <c r="D17" s="15" t="n">
        <v>58.9</v>
      </c>
      <c r="E17" s="16" t="n">
        <f aca="false">IF(A17="","",B17*1000+D17*(1-$C$7))</f>
        <v>591.78</v>
      </c>
      <c r="F17" s="17" t="n">
        <f aca="false">IF(A17="","",$C$5*A17)</f>
        <v>54</v>
      </c>
      <c r="G17" s="17" t="n">
        <f aca="false">IF(A17="","",$C$6*MAX(0,A17-$C$4))</f>
        <v>19.62</v>
      </c>
      <c r="H17" s="17" t="n">
        <f aca="false">IF(A17="","",F17-G17)</f>
        <v>34.38</v>
      </c>
      <c r="I17" s="17" t="n">
        <f aca="false">IF(A17="","",IFERROR((E17-F17)/H17,""))</f>
        <v>15.6422338568935</v>
      </c>
      <c r="J17" s="18" t="n">
        <f aca="false">IF(A17="","",IFERROR(C17/(E17-F17)*100,""))</f>
        <v>4.03510729294507</v>
      </c>
      <c r="K17" s="18" t="n">
        <f aca="false">IF(OR(A17="",I17="",J17=""),"",IF(OR(I17&lt;=0,J17&lt;=0),"",SQRT((3.47-LOG10(I17))^2+(LOG10(J17)+1.22)^2)))</f>
        <v>2.91762966581105</v>
      </c>
      <c r="L17" s="13" t="n">
        <f aca="false">IF(K17="","",MATCH(K17,$R$5:$R$10,1))</f>
        <v>4</v>
      </c>
      <c r="M17" s="12" t="str">
        <f aca="false">IF(L17="","",INDEX($S$5:$S$10,L17))</f>
        <v>Silt mixtures: clayey silt to silty clay</v>
      </c>
    </row>
    <row r="18" customFormat="false" ht="15" hidden="false" customHeight="false" outlineLevel="0" collapsed="false">
      <c r="A18" s="15" t="n">
        <v>3.5</v>
      </c>
      <c r="B18" s="11" t="n">
        <v>0.63</v>
      </c>
      <c r="C18" s="15" t="n">
        <v>23.5</v>
      </c>
      <c r="D18" s="15" t="n">
        <v>73.6</v>
      </c>
      <c r="E18" s="16" t="n">
        <f aca="false">IF(A18="","",B18*1000+D18*(1-$C$7))</f>
        <v>644.72</v>
      </c>
      <c r="F18" s="17" t="n">
        <f aca="false">IF(A18="","",$C$5*A18)</f>
        <v>63</v>
      </c>
      <c r="G18" s="17" t="n">
        <f aca="false">IF(A18="","",$C$6*MAX(0,A18-$C$4))</f>
        <v>24.525</v>
      </c>
      <c r="H18" s="17" t="n">
        <f aca="false">IF(A18="","",F18-G18)</f>
        <v>38.475</v>
      </c>
      <c r="I18" s="17" t="n">
        <f aca="false">IF(A18="","",IFERROR((E18-F18)/H18,""))</f>
        <v>15.11942820013</v>
      </c>
      <c r="J18" s="18" t="n">
        <f aca="false">IF(A18="","",IFERROR(C18/(E18-F18)*100,""))</f>
        <v>4.0397442068349</v>
      </c>
      <c r="K18" s="18" t="n">
        <f aca="false">IF(OR(A18="",I18="",J18=""),"",IF(OR(I18&lt;=0,J18&lt;=0),"",SQRT((3.47-LOG10(I18))^2+(LOG10(J18)+1.22)^2)))</f>
        <v>2.92947037570684</v>
      </c>
      <c r="L18" s="13" t="n">
        <f aca="false">IF(K18="","",MATCH(K18,$R$5:$R$10,1))</f>
        <v>4</v>
      </c>
      <c r="M18" s="12" t="str">
        <f aca="false">IF(L18="","",INDEX($S$5:$S$10,L18))</f>
        <v>Silt mixtures: clayey silt to silty clay</v>
      </c>
    </row>
    <row r="19" customFormat="false" ht="15" hidden="false" customHeight="false" outlineLevel="0" collapsed="false">
      <c r="A19" s="15" t="n">
        <v>4</v>
      </c>
      <c r="B19" s="11" t="n">
        <v>0.6</v>
      </c>
      <c r="C19" s="15" t="n">
        <v>22.7</v>
      </c>
      <c r="D19" s="15" t="n">
        <v>88.3</v>
      </c>
      <c r="E19" s="16" t="n">
        <f aca="false">IF(A19="","",B19*1000+D19*(1-$C$7))</f>
        <v>617.66</v>
      </c>
      <c r="F19" s="17" t="n">
        <f aca="false">IF(A19="","",$C$5*A19)</f>
        <v>72</v>
      </c>
      <c r="G19" s="17" t="n">
        <f aca="false">IF(A19="","",$C$6*MAX(0,A19-$C$4))</f>
        <v>29.43</v>
      </c>
      <c r="H19" s="17" t="n">
        <f aca="false">IF(A19="","",F19-G19)</f>
        <v>42.57</v>
      </c>
      <c r="I19" s="17" t="n">
        <f aca="false">IF(A19="","",IFERROR((E19-F19)/H19,""))</f>
        <v>12.8179469109702</v>
      </c>
      <c r="J19" s="18" t="n">
        <f aca="false">IF(A19="","",IFERROR(C19/(E19-F19)*100,""))</f>
        <v>4.16009969578126</v>
      </c>
      <c r="K19" s="18" t="n">
        <f aca="false">IF(OR(A19="",I19="",J19=""),"",IF(OR(I19&lt;=0,J19&lt;=0),"",SQRT((3.47-LOG10(I19))^2+(LOG10(J19)+1.22)^2)))</f>
        <v>2.99369406398887</v>
      </c>
      <c r="L19" s="13" t="n">
        <f aca="false">IF(K19="","",MATCH(K19,$R$5:$R$10,1))</f>
        <v>5</v>
      </c>
      <c r="M19" s="12" t="str">
        <f aca="false">IF(L19="","",INDEX($S$5:$S$10,L19))</f>
        <v>Clays: silty clay to clay</v>
      </c>
    </row>
    <row r="20" customFormat="false" ht="15" hidden="false" customHeight="false" outlineLevel="0" collapsed="false">
      <c r="A20" s="15" t="n">
        <v>4.5</v>
      </c>
      <c r="B20" s="11" t="n">
        <v>0.48</v>
      </c>
      <c r="C20" s="15" t="n">
        <v>19.9</v>
      </c>
      <c r="D20" s="15" t="n">
        <v>103</v>
      </c>
      <c r="E20" s="16" t="n">
        <f aca="false">IF(A20="","",B20*1000+D20*(1-$C$7))</f>
        <v>500.6</v>
      </c>
      <c r="F20" s="17" t="n">
        <f aca="false">IF(A20="","",$C$5*A20)</f>
        <v>81</v>
      </c>
      <c r="G20" s="17" t="n">
        <f aca="false">IF(A20="","",$C$6*MAX(0,A20-$C$4))</f>
        <v>34.335</v>
      </c>
      <c r="H20" s="17" t="n">
        <f aca="false">IF(A20="","",F20-G20)</f>
        <v>46.665</v>
      </c>
      <c r="I20" s="17" t="n">
        <f aca="false">IF(A20="","",IFERROR((E20-F20)/H20,""))</f>
        <v>8.99174970534662</v>
      </c>
      <c r="J20" s="18" t="n">
        <f aca="false">IF(A20="","",IFERROR(C20/(E20-F20)*100,""))</f>
        <v>4.74261201143947</v>
      </c>
      <c r="K20" s="18" t="n">
        <f aca="false">IF(OR(A20="",I20="",J20=""),"",IF(OR(I20&lt;=0,J20&lt;=0),"",SQRT((3.47-LOG10(I20))^2+(LOG10(J20)+1.22)^2)))</f>
        <v>3.15054323736324</v>
      </c>
      <c r="L20" s="13" t="n">
        <f aca="false">IF(K20="","",MATCH(K20,$R$5:$R$10,1))</f>
        <v>5</v>
      </c>
      <c r="M20" s="12" t="str">
        <f aca="false">IF(L20="","",INDEX($S$5:$S$10,L20))</f>
        <v>Clays: silty clay to clay</v>
      </c>
    </row>
    <row r="21" customFormat="false" ht="15" hidden="false" customHeight="false" outlineLevel="0" collapsed="false">
      <c r="A21" s="15" t="n">
        <v>5</v>
      </c>
      <c r="B21" s="11" t="n">
        <v>0.74</v>
      </c>
      <c r="C21" s="15" t="n">
        <v>28.3</v>
      </c>
      <c r="D21" s="15" t="n">
        <v>117.7</v>
      </c>
      <c r="E21" s="16" t="n">
        <f aca="false">IF(A21="","",B21*1000+D21*(1-$C$7))</f>
        <v>763.54</v>
      </c>
      <c r="F21" s="17" t="n">
        <f aca="false">IF(A21="","",$C$5*A21)</f>
        <v>90</v>
      </c>
      <c r="G21" s="17" t="n">
        <f aca="false">IF(A21="","",$C$6*MAX(0,A21-$C$4))</f>
        <v>39.24</v>
      </c>
      <c r="H21" s="17" t="n">
        <f aca="false">IF(A21="","",F21-G21)</f>
        <v>50.76</v>
      </c>
      <c r="I21" s="17" t="n">
        <f aca="false">IF(A21="","",IFERROR((E21-F21)/H21,""))</f>
        <v>13.269109535067</v>
      </c>
      <c r="J21" s="18" t="n">
        <f aca="false">IF(A21="","",IFERROR(C21/(E21-F21)*100,""))</f>
        <v>4.20168067226891</v>
      </c>
      <c r="K21" s="18" t="n">
        <f aca="false">IF(OR(A21="",I21="",J21=""),"",IF(OR(I21&lt;=0,J21&lt;=0),"",SQRT((3.47-LOG10(I21))^2+(LOG10(J21)+1.22)^2)))</f>
        <v>2.98452010027083</v>
      </c>
      <c r="L21" s="13" t="n">
        <f aca="false">IF(K21="","",MATCH(K21,$R$5:$R$10,1))</f>
        <v>5</v>
      </c>
      <c r="M21" s="12" t="str">
        <f aca="false">IF(L21="","",INDEX($S$5:$S$10,L21))</f>
        <v>Clays: silty clay to clay</v>
      </c>
    </row>
    <row r="22" customFormat="false" ht="15" hidden="false" customHeight="false" outlineLevel="0" collapsed="false">
      <c r="A22" s="15" t="n">
        <v>5.5</v>
      </c>
      <c r="B22" s="11" t="n">
        <v>0.53</v>
      </c>
      <c r="C22" s="15" t="n">
        <v>22.9</v>
      </c>
      <c r="D22" s="15" t="n">
        <v>132.4</v>
      </c>
      <c r="E22" s="16" t="n">
        <f aca="false">IF(A22="","",B22*1000+D22*(1-$C$7))</f>
        <v>556.48</v>
      </c>
      <c r="F22" s="17" t="n">
        <f aca="false">IF(A22="","",$C$5*A22)</f>
        <v>99</v>
      </c>
      <c r="G22" s="17" t="n">
        <f aca="false">IF(A22="","",$C$6*MAX(0,A22-$C$4))</f>
        <v>44.145</v>
      </c>
      <c r="H22" s="17" t="n">
        <f aca="false">IF(A22="","",F22-G22)</f>
        <v>54.855</v>
      </c>
      <c r="I22" s="17" t="n">
        <f aca="false">IF(A22="","",IFERROR((E22-F22)/H22,""))</f>
        <v>8.33980494029715</v>
      </c>
      <c r="J22" s="18" t="n">
        <f aca="false">IF(A22="","",IFERROR(C22/(E22-F22)*100,""))</f>
        <v>5.00568330855994</v>
      </c>
      <c r="K22" s="18" t="n">
        <f aca="false">IF(OR(A22="",I22="",J22=""),"",IF(OR(I22&lt;=0,J22&lt;=0),"",SQRT((3.47-LOG10(I22))^2+(LOG10(J22)+1.22)^2)))</f>
        <v>3.19075945661418</v>
      </c>
      <c r="L22" s="13" t="n">
        <f aca="false">IF(K22="","",MATCH(K22,$R$5:$R$10,1))</f>
        <v>5</v>
      </c>
      <c r="M22" s="12" t="str">
        <f aca="false">IF(L22="","",INDEX($S$5:$S$10,L22))</f>
        <v>Clays: silty clay to clay</v>
      </c>
    </row>
    <row r="23" customFormat="false" ht="15" hidden="false" customHeight="false" outlineLevel="0" collapsed="false">
      <c r="A23" s="15" t="n">
        <v>6</v>
      </c>
      <c r="B23" s="11" t="n">
        <v>0.78</v>
      </c>
      <c r="C23" s="15" t="n">
        <v>33.4</v>
      </c>
      <c r="D23" s="15" t="n">
        <v>147.2</v>
      </c>
      <c r="E23" s="16" t="n">
        <f aca="false">IF(A23="","",B23*1000+D23*(1-$C$7))</f>
        <v>809.44</v>
      </c>
      <c r="F23" s="17" t="n">
        <f aca="false">IF(A23="","",$C$5*A23)</f>
        <v>108</v>
      </c>
      <c r="G23" s="17" t="n">
        <f aca="false">IF(A23="","",$C$6*MAX(0,A23-$C$4))</f>
        <v>49.05</v>
      </c>
      <c r="H23" s="17" t="n">
        <f aca="false">IF(A23="","",F23-G23)</f>
        <v>58.95</v>
      </c>
      <c r="I23" s="17" t="n">
        <f aca="false">IF(A23="","",IFERROR((E23-F23)/H23,""))</f>
        <v>11.8988973706531</v>
      </c>
      <c r="J23" s="18" t="n">
        <f aca="false">IF(A23="","",IFERROR(C23/(E23-F23)*100,""))</f>
        <v>4.76163321167883</v>
      </c>
      <c r="K23" s="18" t="n">
        <f aca="false">IF(OR(A23="",I23="",J23=""),"",IF(OR(I23&lt;=0,J23&lt;=0),"",SQRT((3.47-LOG10(I23))^2+(LOG10(J23)+1.22)^2)))</f>
        <v>3.05533560791251</v>
      </c>
      <c r="L23" s="13" t="n">
        <f aca="false">IF(K23="","",MATCH(K23,$R$5:$R$10,1))</f>
        <v>5</v>
      </c>
      <c r="M23" s="12" t="str">
        <f aca="false">IF(L23="","",INDEX($S$5:$S$10,L23))</f>
        <v>Clays: silty clay to clay</v>
      </c>
    </row>
    <row r="24" customFormat="false" ht="15" hidden="false" customHeight="false" outlineLevel="0" collapsed="false">
      <c r="A24" s="15" t="n">
        <v>6.5</v>
      </c>
      <c r="B24" s="11" t="n">
        <v>0.59</v>
      </c>
      <c r="C24" s="15" t="n">
        <v>27.5</v>
      </c>
      <c r="D24" s="15" t="n">
        <v>161.9</v>
      </c>
      <c r="E24" s="16" t="n">
        <f aca="false">IF(A24="","",B24*1000+D24*(1-$C$7))</f>
        <v>622.38</v>
      </c>
      <c r="F24" s="17" t="n">
        <f aca="false">IF(A24="","",$C$5*A24)</f>
        <v>117</v>
      </c>
      <c r="G24" s="17" t="n">
        <f aca="false">IF(A24="","",$C$6*MAX(0,A24-$C$4))</f>
        <v>53.955</v>
      </c>
      <c r="H24" s="17" t="n">
        <f aca="false">IF(A24="","",F24-G24)</f>
        <v>63.045</v>
      </c>
      <c r="I24" s="17" t="n">
        <f aca="false">IF(A24="","",IFERROR((E24-F24)/H24,""))</f>
        <v>8.01617891981918</v>
      </c>
      <c r="J24" s="18" t="n">
        <f aca="false">IF(A24="","",IFERROR(C24/(E24-F24)*100,""))</f>
        <v>5.44144999802129</v>
      </c>
      <c r="K24" s="18" t="n">
        <f aca="false">IF(OR(A24="",I24="",J24=""),"",IF(OR(I24&lt;=0,J24&lt;=0),"",SQRT((3.47-LOG10(I24))^2+(LOG10(J24)+1.22)^2)))</f>
        <v>3.22635135374514</v>
      </c>
      <c r="L24" s="13" t="n">
        <f aca="false">IF(K24="","",MATCH(K24,$R$5:$R$10,1))</f>
        <v>5</v>
      </c>
      <c r="M24" s="12" t="str">
        <f aca="false">IF(L24="","",INDEX($S$5:$S$10,L24))</f>
        <v>Clays: silty clay to clay</v>
      </c>
    </row>
    <row r="25" customFormat="false" ht="15" hidden="false" customHeight="false" outlineLevel="0" collapsed="false">
      <c r="A25" s="15" t="n">
        <v>7</v>
      </c>
      <c r="B25" s="11" t="n">
        <v>0.47</v>
      </c>
      <c r="C25" s="15" t="n">
        <v>21.3</v>
      </c>
      <c r="D25" s="15" t="n">
        <v>176.6</v>
      </c>
      <c r="E25" s="16" t="n">
        <f aca="false">IF(A25="","",B25*1000+D25*(1-$C$7))</f>
        <v>505.32</v>
      </c>
      <c r="F25" s="17" t="n">
        <f aca="false">IF(A25="","",$C$5*A25)</f>
        <v>126</v>
      </c>
      <c r="G25" s="17" t="n">
        <f aca="false">IF(A25="","",$C$6*MAX(0,A25-$C$4))</f>
        <v>58.86</v>
      </c>
      <c r="H25" s="17" t="n">
        <f aca="false">IF(A25="","",F25-G25)</f>
        <v>67.14</v>
      </c>
      <c r="I25" s="17" t="n">
        <f aca="false">IF(A25="","",IFERROR((E25-F25)/H25,""))</f>
        <v>5.6496872207328</v>
      </c>
      <c r="J25" s="18" t="n">
        <f aca="false">IF(A25="","",IFERROR(C25/(E25-F25)*100,""))</f>
        <v>5.61531161024992</v>
      </c>
      <c r="K25" s="18" t="n">
        <f aca="false">IF(OR(A25="",I25="",J25=""),"",IF(OR(I25&lt;=0,J25&lt;=0),"",SQRT((3.47-LOG10(I25))^2+(LOG10(J25)+1.22)^2)))</f>
        <v>3.35646015047293</v>
      </c>
      <c r="L25" s="13" t="n">
        <f aca="false">IF(K25="","",MATCH(K25,$R$5:$R$10,1))</f>
        <v>5</v>
      </c>
      <c r="M25" s="12" t="str">
        <f aca="false">IF(L25="","",INDEX($S$5:$S$10,L25))</f>
        <v>Clays: silty clay to clay</v>
      </c>
    </row>
    <row r="26" customFormat="false" ht="15" hidden="false" customHeight="false" outlineLevel="0" collapsed="false">
      <c r="A26" s="15" t="n">
        <v>7.5</v>
      </c>
      <c r="B26" s="11" t="n">
        <v>0.55</v>
      </c>
      <c r="C26" s="15" t="n">
        <v>21.2</v>
      </c>
      <c r="D26" s="15" t="n">
        <v>191.3</v>
      </c>
      <c r="E26" s="16" t="n">
        <f aca="false">IF(A26="","",B26*1000+D26*(1-$C$7))</f>
        <v>588.26</v>
      </c>
      <c r="F26" s="17" t="n">
        <f aca="false">IF(A26="","",$C$5*A26)</f>
        <v>135</v>
      </c>
      <c r="G26" s="17" t="n">
        <f aca="false">IF(A26="","",$C$6*MAX(0,A26-$C$4))</f>
        <v>63.765</v>
      </c>
      <c r="H26" s="17" t="n">
        <f aca="false">IF(A26="","",F26-G26)</f>
        <v>71.235</v>
      </c>
      <c r="I26" s="17" t="n">
        <f aca="false">IF(A26="","",IFERROR((E26-F26)/H26,""))</f>
        <v>6.36288341405208</v>
      </c>
      <c r="J26" s="18" t="n">
        <f aca="false">IF(A26="","",IFERROR(C26/(E26-F26)*100,""))</f>
        <v>4.67722719851741</v>
      </c>
      <c r="K26" s="18" t="n">
        <f aca="false">IF(OR(A26="",I26="",J26=""),"",IF(OR(I26&lt;=0,J26&lt;=0),"",SQRT((3.47-LOG10(I26))^2+(LOG10(J26)+1.22)^2)))</f>
        <v>3.26824992579583</v>
      </c>
      <c r="L26" s="13" t="n">
        <f aca="false">IF(K26="","",MATCH(K26,$R$5:$R$10,1))</f>
        <v>5</v>
      </c>
      <c r="M26" s="12" t="str">
        <f aca="false">IF(L26="","",INDEX($S$5:$S$10,L26))</f>
        <v>Clays: silty clay to clay</v>
      </c>
    </row>
    <row r="27" customFormat="false" ht="15" hidden="false" customHeight="false" outlineLevel="0" collapsed="false">
      <c r="A27" s="15" t="n">
        <v>8</v>
      </c>
      <c r="B27" s="11" t="n">
        <v>0.49</v>
      </c>
      <c r="C27" s="15" t="n">
        <v>19.7</v>
      </c>
      <c r="D27" s="15" t="n">
        <v>206</v>
      </c>
      <c r="E27" s="16" t="n">
        <f aca="false">IF(A27="","",B27*1000+D27*(1-$C$7))</f>
        <v>531.2</v>
      </c>
      <c r="F27" s="17" t="n">
        <f aca="false">IF(A27="","",$C$5*A27)</f>
        <v>144</v>
      </c>
      <c r="G27" s="17" t="n">
        <f aca="false">IF(A27="","",$C$6*MAX(0,A27-$C$4))</f>
        <v>68.67</v>
      </c>
      <c r="H27" s="17" t="n">
        <f aca="false">IF(A27="","",F27-G27)</f>
        <v>75.33</v>
      </c>
      <c r="I27" s="17" t="n">
        <f aca="false">IF(A27="","",IFERROR((E27-F27)/H27,""))</f>
        <v>5.14005044470994</v>
      </c>
      <c r="J27" s="18" t="n">
        <f aca="false">IF(A27="","",IFERROR(C27/(E27-F27)*100,""))</f>
        <v>5.08780991735537</v>
      </c>
      <c r="K27" s="18" t="n">
        <f aca="false">IF(OR(A27="",I27="",J27=""),"",IF(OR(I27&lt;=0,J27&lt;=0),"",SQRT((3.47-LOG10(I27))^2+(LOG10(J27)+1.22)^2)))</f>
        <v>3.36508279447025</v>
      </c>
      <c r="L27" s="13" t="n">
        <f aca="false">IF(K27="","",MATCH(K27,$R$5:$R$10,1))</f>
        <v>5</v>
      </c>
      <c r="M27" s="12" t="str">
        <f aca="false">IF(L27="","",INDEX($S$5:$S$10,L27))</f>
        <v>Clays: silty clay to clay</v>
      </c>
    </row>
    <row r="28" customFormat="false" ht="15" hidden="false" customHeight="false" outlineLevel="0" collapsed="false">
      <c r="A28" s="15" t="n">
        <v>8.5</v>
      </c>
      <c r="B28" s="11" t="n">
        <v>0.74</v>
      </c>
      <c r="C28" s="15" t="n">
        <v>28.5</v>
      </c>
      <c r="D28" s="15" t="n">
        <v>220.7</v>
      </c>
      <c r="E28" s="16" t="n">
        <f aca="false">IF(A28="","",B28*1000+D28*(1-$C$7))</f>
        <v>784.14</v>
      </c>
      <c r="F28" s="17" t="n">
        <f aca="false">IF(A28="","",$C$5*A28)</f>
        <v>153</v>
      </c>
      <c r="G28" s="17" t="n">
        <f aca="false">IF(A28="","",$C$6*MAX(0,A28-$C$4))</f>
        <v>73.575</v>
      </c>
      <c r="H28" s="17" t="n">
        <f aca="false">IF(A28="","",F28-G28)</f>
        <v>79.425</v>
      </c>
      <c r="I28" s="17" t="n">
        <f aca="false">IF(A28="","",IFERROR((E28-F28)/H28,""))</f>
        <v>7.94636449480642</v>
      </c>
      <c r="J28" s="18" t="n">
        <f aca="false">IF(A28="","",IFERROR(C28/(E28-F28)*100,""))</f>
        <v>4.51563836866622</v>
      </c>
      <c r="K28" s="18" t="n">
        <f aca="false">IF(OR(A28="",I28="",J28=""),"",IF(OR(I28&lt;=0,J28&lt;=0),"",SQRT((3.47-LOG10(I28))^2+(LOG10(J28)+1.22)^2)))</f>
        <v>3.18097562694829</v>
      </c>
      <c r="L28" s="13" t="n">
        <f aca="false">IF(K28="","",MATCH(K28,$R$5:$R$10,1))</f>
        <v>5</v>
      </c>
      <c r="M28" s="12" t="str">
        <f aca="false">IF(L28="","",INDEX($S$5:$S$10,L28))</f>
        <v>Clays: silty clay to clay</v>
      </c>
    </row>
    <row r="29" customFormat="false" ht="15" hidden="false" customHeight="false" outlineLevel="0" collapsed="false">
      <c r="A29" s="15" t="n">
        <v>9</v>
      </c>
      <c r="B29" s="11" t="n">
        <v>0.65</v>
      </c>
      <c r="C29" s="15" t="n">
        <v>28.4</v>
      </c>
      <c r="D29" s="15" t="n">
        <v>235.4</v>
      </c>
      <c r="E29" s="16" t="n">
        <f aca="false">IF(A29="","",B29*1000+D29*(1-$C$7))</f>
        <v>697.08</v>
      </c>
      <c r="F29" s="17" t="n">
        <f aca="false">IF(A29="","",$C$5*A29)</f>
        <v>162</v>
      </c>
      <c r="G29" s="17" t="n">
        <f aca="false">IF(A29="","",$C$6*MAX(0,A29-$C$4))</f>
        <v>78.48</v>
      </c>
      <c r="H29" s="17" t="n">
        <f aca="false">IF(A29="","",F29-G29)</f>
        <v>83.52</v>
      </c>
      <c r="I29" s="17" t="n">
        <f aca="false">IF(A29="","",IFERROR((E29-F29)/H29,""))</f>
        <v>6.4066091954023</v>
      </c>
      <c r="J29" s="18" t="n">
        <f aca="false">IF(A29="","",IFERROR(C29/(E29-F29)*100,""))</f>
        <v>5.30761755251551</v>
      </c>
      <c r="K29" s="18" t="n">
        <f aca="false">IF(OR(A29="",I29="",J29=""),"",IF(OR(I29&lt;=0,J29&lt;=0),"",SQRT((3.47-LOG10(I29))^2+(LOG10(J29)+1.22)^2)))</f>
        <v>3.29790595817047</v>
      </c>
      <c r="L29" s="13" t="n">
        <f aca="false">IF(K29="","",MATCH(K29,$R$5:$R$10,1))</f>
        <v>5</v>
      </c>
      <c r="M29" s="12" t="str">
        <f aca="false">IF(L29="","",INDEX($S$5:$S$10,L29))</f>
        <v>Clays: silty clay to clay</v>
      </c>
    </row>
    <row r="30" customFormat="false" ht="15" hidden="false" customHeight="false" outlineLevel="0" collapsed="false">
      <c r="A30" s="15" t="n">
        <v>9.5</v>
      </c>
      <c r="B30" s="11" t="n">
        <v>0.58</v>
      </c>
      <c r="C30" s="15" t="n">
        <v>24.7</v>
      </c>
      <c r="D30" s="15" t="n">
        <v>250.2</v>
      </c>
      <c r="E30" s="16" t="n">
        <f aca="false">IF(A30="","",B30*1000+D30*(1-$C$7))</f>
        <v>630.04</v>
      </c>
      <c r="F30" s="17" t="n">
        <f aca="false">IF(A30="","",$C$5*A30)</f>
        <v>171</v>
      </c>
      <c r="G30" s="17" t="n">
        <f aca="false">IF(A30="","",$C$6*MAX(0,A30-$C$4))</f>
        <v>83.385</v>
      </c>
      <c r="H30" s="17" t="n">
        <f aca="false">IF(A30="","",F30-G30)</f>
        <v>87.615</v>
      </c>
      <c r="I30" s="17" t="n">
        <f aca="false">IF(A30="","",IFERROR((E30-F30)/H30,""))</f>
        <v>5.23928551047195</v>
      </c>
      <c r="J30" s="18" t="n">
        <f aca="false">IF(A30="","",IFERROR(C30/(E30-F30)*100,""))</f>
        <v>5.38079470198676</v>
      </c>
      <c r="K30" s="18" t="n">
        <f aca="false">IF(OR(A30="",I30="",J30=""),"",IF(OR(I30&lt;=0,J30&lt;=0),"",SQRT((3.47-LOG10(I30))^2+(LOG10(J30)+1.22)^2)))</f>
        <v>3.37228497204469</v>
      </c>
      <c r="L30" s="13" t="n">
        <f aca="false">IF(K30="","",MATCH(K30,$R$5:$R$10,1))</f>
        <v>5</v>
      </c>
      <c r="M30" s="12" t="str">
        <f aca="false">IF(L30="","",INDEX($S$5:$S$10,L30))</f>
        <v>Clays: silty clay to clay</v>
      </c>
    </row>
    <row r="31" customFormat="false" ht="15" hidden="false" customHeight="false" outlineLevel="0" collapsed="false">
      <c r="A31" s="15" t="n">
        <v>10</v>
      </c>
      <c r="B31" s="11" t="n">
        <v>3.69</v>
      </c>
      <c r="C31" s="15" t="n">
        <v>59</v>
      </c>
      <c r="D31" s="15" t="n">
        <v>88.3</v>
      </c>
      <c r="E31" s="16" t="n">
        <f aca="false">IF(A31="","",B31*1000+D31*(1-$C$7))</f>
        <v>3707.66</v>
      </c>
      <c r="F31" s="17" t="n">
        <f aca="false">IF(A31="","",$C$5*A31)</f>
        <v>180</v>
      </c>
      <c r="G31" s="17" t="n">
        <f aca="false">IF(A31="","",$C$6*MAX(0,A31-$C$4))</f>
        <v>88.29</v>
      </c>
      <c r="H31" s="17" t="n">
        <f aca="false">IF(A31="","",F31-G31)</f>
        <v>91.71</v>
      </c>
      <c r="I31" s="17" t="n">
        <f aca="false">IF(A31="","",IFERROR((E31-F31)/H31,""))</f>
        <v>38.4653800021808</v>
      </c>
      <c r="J31" s="18" t="n">
        <f aca="false">IF(A31="","",IFERROR(C31/(E31-F31)*100,""))</f>
        <v>1.67249678256975</v>
      </c>
      <c r="K31" s="18" t="n">
        <f aca="false">IF(OR(A31="",I31="",J31=""),"",IF(OR(I31&lt;=0,J31&lt;=0),"",SQRT((3.47-LOG10(I31))^2+(LOG10(J31)+1.22)^2)))</f>
        <v>2.37408179418406</v>
      </c>
      <c r="L31" s="13" t="n">
        <f aca="false">IF(K31="","",MATCH(K31,$R$5:$R$10,1))</f>
        <v>3</v>
      </c>
      <c r="M31" s="12" t="str">
        <f aca="false">IF(L31="","",INDEX($S$5:$S$10,L31))</f>
        <v>Sand mixtures: silty sand to sandy silt</v>
      </c>
    </row>
    <row r="32" customFormat="false" ht="15" hidden="false" customHeight="false" outlineLevel="0" collapsed="false">
      <c r="A32" s="15" t="n">
        <v>10.5</v>
      </c>
      <c r="B32" s="11" t="n">
        <v>3.68</v>
      </c>
      <c r="C32" s="15" t="n">
        <v>58.9</v>
      </c>
      <c r="D32" s="15" t="n">
        <v>93.2</v>
      </c>
      <c r="E32" s="16" t="n">
        <f aca="false">IF(A32="","",B32*1000+D32*(1-$C$7))</f>
        <v>3698.64</v>
      </c>
      <c r="F32" s="17" t="n">
        <f aca="false">IF(A32="","",$C$5*A32)</f>
        <v>189</v>
      </c>
      <c r="G32" s="17" t="n">
        <f aca="false">IF(A32="","",$C$6*MAX(0,A32-$C$4))</f>
        <v>93.195</v>
      </c>
      <c r="H32" s="17" t="n">
        <f aca="false">IF(A32="","",F32-G32)</f>
        <v>95.805</v>
      </c>
      <c r="I32" s="17" t="n">
        <f aca="false">IF(A32="","",IFERROR((E32-F32)/H32,""))</f>
        <v>36.6331611085016</v>
      </c>
      <c r="J32" s="18" t="n">
        <f aca="false">IF(A32="","",IFERROR(C32/(E32-F32)*100,""))</f>
        <v>1.67823480470931</v>
      </c>
      <c r="K32" s="18" t="n">
        <f aca="false">IF(OR(A32="",I32="",J32=""),"",IF(OR(I32&lt;=0,J32&lt;=0),"",SQRT((3.47-LOG10(I32))^2+(LOG10(J32)+1.22)^2)))</f>
        <v>2.39184326648247</v>
      </c>
      <c r="L32" s="13" t="n">
        <f aca="false">IF(K32="","",MATCH(K32,$R$5:$R$10,1))</f>
        <v>3</v>
      </c>
      <c r="M32" s="12" t="str">
        <f aca="false">IF(L32="","",INDEX($S$5:$S$10,L32))</f>
        <v>Sand mixtures: silty sand to sandy silt</v>
      </c>
    </row>
    <row r="33" customFormat="false" ht="15" hidden="false" customHeight="false" outlineLevel="0" collapsed="false">
      <c r="A33" s="15" t="n">
        <v>11</v>
      </c>
      <c r="B33" s="11" t="n">
        <v>4.12</v>
      </c>
      <c r="C33" s="15" t="n">
        <v>65.9</v>
      </c>
      <c r="D33" s="15" t="n">
        <v>98.1</v>
      </c>
      <c r="E33" s="16" t="n">
        <f aca="false">IF(A33="","",B33*1000+D33*(1-$C$7))</f>
        <v>4139.62</v>
      </c>
      <c r="F33" s="17" t="n">
        <f aca="false">IF(A33="","",$C$5*A33)</f>
        <v>198</v>
      </c>
      <c r="G33" s="17" t="n">
        <f aca="false">IF(A33="","",$C$6*MAX(0,A33-$C$4))</f>
        <v>98.1</v>
      </c>
      <c r="H33" s="17" t="n">
        <f aca="false">IF(A33="","",F33-G33)</f>
        <v>99.9</v>
      </c>
      <c r="I33" s="17" t="n">
        <f aca="false">IF(A33="","",IFERROR((E33-F33)/H33,""))</f>
        <v>39.4556556556557</v>
      </c>
      <c r="J33" s="18" t="n">
        <f aca="false">IF(A33="","",IFERROR(C33/(E33-F33)*100,""))</f>
        <v>1.67190140094682</v>
      </c>
      <c r="K33" s="18" t="n">
        <f aca="false">IF(OR(A33="",I33="",J33=""),"",IF(OR(I33&lt;=0,J33&lt;=0),"",SQRT((3.47-LOG10(I33))^2+(LOG10(J33)+1.22)^2)))</f>
        <v>2.3652322300193</v>
      </c>
      <c r="L33" s="13" t="n">
        <f aca="false">IF(K33="","",MATCH(K33,$R$5:$R$10,1))</f>
        <v>3</v>
      </c>
      <c r="M33" s="12" t="str">
        <f aca="false">IF(L33="","",INDEX($S$5:$S$10,L33))</f>
        <v>Sand mixtures: silty sand to sandy silt</v>
      </c>
    </row>
    <row r="34" customFormat="false" ht="15" hidden="false" customHeight="false" outlineLevel="0" collapsed="false">
      <c r="A34" s="15" t="n">
        <v>11.5</v>
      </c>
      <c r="B34" s="11" t="n">
        <v>5.54</v>
      </c>
      <c r="C34" s="15" t="n">
        <v>88.7</v>
      </c>
      <c r="D34" s="15" t="n">
        <v>103</v>
      </c>
      <c r="E34" s="16" t="n">
        <f aca="false">IF(A34="","",B34*1000+D34*(1-$C$7))</f>
        <v>5560.6</v>
      </c>
      <c r="F34" s="17" t="n">
        <f aca="false">IF(A34="","",$C$5*A34)</f>
        <v>207</v>
      </c>
      <c r="G34" s="17" t="n">
        <f aca="false">IF(A34="","",$C$6*MAX(0,A34-$C$4))</f>
        <v>103.005</v>
      </c>
      <c r="H34" s="17" t="n">
        <f aca="false">IF(A34="","",F34-G34)</f>
        <v>103.995</v>
      </c>
      <c r="I34" s="17" t="n">
        <f aca="false">IF(A34="","",IFERROR((E34-F34)/H34,""))</f>
        <v>51.4793980479831</v>
      </c>
      <c r="J34" s="18" t="n">
        <f aca="false">IF(A34="","",IFERROR(C34/(E34-F34)*100,""))</f>
        <v>1.65682904961148</v>
      </c>
      <c r="K34" s="18" t="n">
        <f aca="false">IF(OR(A34="",I34="",J34=""),"",IF(OR(I34&lt;=0,J34&lt;=0),"",SQRT((3.47-LOG10(I34))^2+(LOG10(J34)+1.22)^2)))</f>
        <v>2.27230569866655</v>
      </c>
      <c r="L34" s="13" t="n">
        <f aca="false">IF(K34="","",MATCH(K34,$R$5:$R$10,1))</f>
        <v>3</v>
      </c>
      <c r="M34" s="12" t="str">
        <f aca="false">IF(L34="","",INDEX($S$5:$S$10,L34))</f>
        <v>Sand mixtures: silty sand to sandy silt</v>
      </c>
    </row>
    <row r="35" customFormat="false" ht="15" hidden="false" customHeight="false" outlineLevel="0" collapsed="false">
      <c r="A35" s="15" t="n">
        <v>12</v>
      </c>
      <c r="B35" s="11" t="n">
        <v>4.78</v>
      </c>
      <c r="C35" s="15" t="n">
        <v>76.5</v>
      </c>
      <c r="D35" s="15" t="n">
        <v>107.9</v>
      </c>
      <c r="E35" s="16" t="n">
        <f aca="false">IF(A35="","",B35*1000+D35*(1-$C$7))</f>
        <v>4801.58</v>
      </c>
      <c r="F35" s="17" t="n">
        <f aca="false">IF(A35="","",$C$5*A35)</f>
        <v>216</v>
      </c>
      <c r="G35" s="17" t="n">
        <f aca="false">IF(A35="","",$C$6*MAX(0,A35-$C$4))</f>
        <v>107.91</v>
      </c>
      <c r="H35" s="17" t="n">
        <f aca="false">IF(A35="","",F35-G35)</f>
        <v>108.09</v>
      </c>
      <c r="I35" s="17" t="n">
        <f aca="false">IF(A35="","",IFERROR((E35-F35)/H35,""))</f>
        <v>42.423720973263</v>
      </c>
      <c r="J35" s="18" t="n">
        <f aca="false">IF(A35="","",IFERROR(C35/(E35-F35)*100,""))</f>
        <v>1.66827315192408</v>
      </c>
      <c r="K35" s="18" t="n">
        <f aca="false">IF(OR(A35="",I35="",J35=""),"",IF(OR(I35&lt;=0,J35&lt;=0),"",SQRT((3.47-LOG10(I35))^2+(LOG10(J35)+1.22)^2)))</f>
        <v>2.339773504477</v>
      </c>
      <c r="L35" s="13" t="n">
        <f aca="false">IF(K35="","",MATCH(K35,$R$5:$R$10,1))</f>
        <v>3</v>
      </c>
      <c r="M35" s="12" t="str">
        <f aca="false">IF(L35="","",INDEX($S$5:$S$10,L35))</f>
        <v>Sand mixtures: silty sand to sandy silt</v>
      </c>
    </row>
    <row r="36" customFormat="false" ht="15" hidden="false" customHeight="false" outlineLevel="0" collapsed="false">
      <c r="A36" s="15" t="n">
        <v>12.5</v>
      </c>
      <c r="B36" s="11" t="n">
        <v>4.44</v>
      </c>
      <c r="C36" s="15" t="n">
        <v>71.1</v>
      </c>
      <c r="D36" s="15" t="n">
        <v>112.8</v>
      </c>
      <c r="E36" s="16" t="n">
        <f aca="false">IF(A36="","",B36*1000+D36*(1-$C$7))</f>
        <v>4462.56</v>
      </c>
      <c r="F36" s="17" t="n">
        <f aca="false">IF(A36="","",$C$5*A36)</f>
        <v>225</v>
      </c>
      <c r="G36" s="17" t="n">
        <f aca="false">IF(A36="","",$C$6*MAX(0,A36-$C$4))</f>
        <v>112.815</v>
      </c>
      <c r="H36" s="17" t="n">
        <f aca="false">IF(A36="","",F36-G36)</f>
        <v>112.185</v>
      </c>
      <c r="I36" s="17" t="n">
        <f aca="false">IF(A36="","",IFERROR((E36-F36)/H36,""))</f>
        <v>37.7729643000401</v>
      </c>
      <c r="J36" s="18" t="n">
        <f aca="false">IF(A36="","",IFERROR(C36/(E36-F36)*100,""))</f>
        <v>1.67785234899329</v>
      </c>
      <c r="K36" s="18" t="n">
        <f aca="false">IF(OR(A36="",I36="",J36=""),"",IF(OR(I36&lt;=0,J36&lt;=0),"",SQRT((3.47-LOG10(I36))^2+(LOG10(J36)+1.22)^2)))</f>
        <v>2.38119232289405</v>
      </c>
      <c r="L36" s="13" t="n">
        <f aca="false">IF(K36="","",MATCH(K36,$R$5:$R$10,1))</f>
        <v>3</v>
      </c>
      <c r="M36" s="12" t="str">
        <f aca="false">IF(L36="","",INDEX($S$5:$S$10,L36))</f>
        <v>Sand mixtures: silty sand to sandy silt</v>
      </c>
    </row>
    <row r="37" customFormat="false" ht="15" hidden="false" customHeight="false" outlineLevel="0" collapsed="false">
      <c r="A37" s="15" t="n">
        <v>13</v>
      </c>
      <c r="B37" s="11" t="n">
        <v>5.26</v>
      </c>
      <c r="C37" s="15" t="n">
        <v>84.1</v>
      </c>
      <c r="D37" s="15" t="n">
        <v>117.7</v>
      </c>
      <c r="E37" s="16" t="n">
        <f aca="false">IF(A37="","",B37*1000+D37*(1-$C$7))</f>
        <v>5283.54</v>
      </c>
      <c r="F37" s="17" t="n">
        <f aca="false">IF(A37="","",$C$5*A37)</f>
        <v>234</v>
      </c>
      <c r="G37" s="17" t="n">
        <f aca="false">IF(A37="","",$C$6*MAX(0,A37-$C$4))</f>
        <v>117.72</v>
      </c>
      <c r="H37" s="17" t="n">
        <f aca="false">IF(A37="","",F37-G37)</f>
        <v>116.28</v>
      </c>
      <c r="I37" s="17" t="n">
        <f aca="false">IF(A37="","",IFERROR((E37-F37)/H37,""))</f>
        <v>43.4256965944272</v>
      </c>
      <c r="J37" s="18" t="n">
        <f aca="false">IF(A37="","",IFERROR(C37/(E37-F37)*100,""))</f>
        <v>1.66549824340435</v>
      </c>
      <c r="K37" s="18" t="n">
        <f aca="false">IF(OR(A37="",I37="",J37=""),"",IF(OR(I37&lt;=0,J37&lt;=0),"",SQRT((3.47-LOG10(I37))^2+(LOG10(J37)+1.22)^2)))</f>
        <v>2.33135184643288</v>
      </c>
      <c r="L37" s="13" t="n">
        <f aca="false">IF(K37="","",MATCH(K37,$R$5:$R$10,1))</f>
        <v>3</v>
      </c>
      <c r="M37" s="12" t="str">
        <f aca="false">IF(L37="","",INDEX($S$5:$S$10,L37))</f>
        <v>Sand mixtures: silty sand to sandy silt</v>
      </c>
    </row>
    <row r="38" customFormat="false" ht="15" hidden="false" customHeight="false" outlineLevel="0" collapsed="false">
      <c r="A38" s="15" t="n">
        <v>13.5</v>
      </c>
      <c r="B38" s="11" t="n">
        <v>4.86</v>
      </c>
      <c r="C38" s="15" t="n">
        <v>77.8</v>
      </c>
      <c r="D38" s="15" t="n">
        <v>122.6</v>
      </c>
      <c r="E38" s="16" t="n">
        <f aca="false">IF(A38="","",B38*1000+D38*(1-$C$7))</f>
        <v>4884.52</v>
      </c>
      <c r="F38" s="17" t="n">
        <f aca="false">IF(A38="","",$C$5*A38)</f>
        <v>243</v>
      </c>
      <c r="G38" s="17" t="n">
        <f aca="false">IF(A38="","",$C$6*MAX(0,A38-$C$4))</f>
        <v>122.625</v>
      </c>
      <c r="H38" s="17" t="n">
        <f aca="false">IF(A38="","",F38-G38)</f>
        <v>120.375</v>
      </c>
      <c r="I38" s="17" t="n">
        <f aca="false">IF(A38="","",IFERROR((E38-F38)/H38,""))</f>
        <v>38.5588369678089</v>
      </c>
      <c r="J38" s="18" t="n">
        <f aca="false">IF(A38="","",IFERROR(C38/(E38-F38)*100,""))</f>
        <v>1.67617504610559</v>
      </c>
      <c r="K38" s="18" t="n">
        <f aca="false">IF(OR(A38="",I38="",J38=""),"",IF(OR(I38&lt;=0,J38&lt;=0),"",SQRT((3.47-LOG10(I38))^2+(LOG10(J38)+1.22)^2)))</f>
        <v>2.37382550057454</v>
      </c>
      <c r="L38" s="13" t="n">
        <f aca="false">IF(K38="","",MATCH(K38,$R$5:$R$10,1))</f>
        <v>3</v>
      </c>
      <c r="M38" s="12" t="str">
        <f aca="false">IF(L38="","",INDEX($S$5:$S$10,L38))</f>
        <v>Sand mixtures: silty sand to sandy silt</v>
      </c>
    </row>
    <row r="39" customFormat="false" ht="15" hidden="false" customHeight="false" outlineLevel="0" collapsed="false">
      <c r="A39" s="15" t="n">
        <v>14</v>
      </c>
      <c r="B39" s="11" t="n">
        <v>9.8</v>
      </c>
      <c r="C39" s="15" t="n">
        <v>78.4</v>
      </c>
      <c r="D39" s="15" t="n">
        <v>127.5</v>
      </c>
      <c r="E39" s="16" t="n">
        <f aca="false">IF(A39="","",B39*1000+D39*(1-$C$7))</f>
        <v>9825.5</v>
      </c>
      <c r="F39" s="17" t="n">
        <f aca="false">IF(A39="","",$C$5*A39)</f>
        <v>252</v>
      </c>
      <c r="G39" s="17" t="n">
        <f aca="false">IF(A39="","",$C$6*MAX(0,A39-$C$4))</f>
        <v>127.53</v>
      </c>
      <c r="H39" s="17" t="n">
        <f aca="false">IF(A39="","",F39-G39)</f>
        <v>124.47</v>
      </c>
      <c r="I39" s="17" t="n">
        <f aca="false">IF(A39="","",IFERROR((E39-F39)/H39,""))</f>
        <v>76.9141158512091</v>
      </c>
      <c r="J39" s="18" t="n">
        <f aca="false">IF(A39="","",IFERROR(C39/(E39-F39)*100,""))</f>
        <v>0.818927247088317</v>
      </c>
      <c r="K39" s="18" t="n">
        <f aca="false">IF(OR(A39="",I39="",J39=""),"",IF(OR(I39&lt;=0,J39&lt;=0),"",SQRT((3.47-LOG10(I39))^2+(LOG10(J39)+1.22)^2)))</f>
        <v>1.9476349208152</v>
      </c>
      <c r="L39" s="13" t="n">
        <f aca="false">IF(K39="","",MATCH(K39,$R$5:$R$10,1))</f>
        <v>2</v>
      </c>
      <c r="M39" s="12" t="str">
        <f aca="false">IF(L39="","",INDEX($S$5:$S$10,L39))</f>
        <v>Sands: clean sand to silty sand</v>
      </c>
    </row>
    <row r="40" customFormat="false" ht="15" hidden="false" customHeight="false" outlineLevel="0" collapsed="false">
      <c r="A40" s="15" t="n">
        <v>14.5</v>
      </c>
      <c r="B40" s="11" t="n">
        <v>12.77</v>
      </c>
      <c r="C40" s="15" t="n">
        <v>102.1</v>
      </c>
      <c r="D40" s="15" t="n">
        <v>132.4</v>
      </c>
      <c r="E40" s="16" t="n">
        <f aca="false">IF(A40="","",B40*1000+D40*(1-$C$7))</f>
        <v>12796.48</v>
      </c>
      <c r="F40" s="17" t="n">
        <f aca="false">IF(A40="","",$C$5*A40)</f>
        <v>261</v>
      </c>
      <c r="G40" s="17" t="n">
        <f aca="false">IF(A40="","",$C$6*MAX(0,A40-$C$4))</f>
        <v>132.435</v>
      </c>
      <c r="H40" s="17" t="n">
        <f aca="false">IF(A40="","",F40-G40)</f>
        <v>128.565</v>
      </c>
      <c r="I40" s="17" t="n">
        <f aca="false">IF(A40="","",IFERROR((E40-F40)/H40,""))</f>
        <v>97.5030529304243</v>
      </c>
      <c r="J40" s="18" t="n">
        <f aca="false">IF(A40="","",IFERROR(C40/(E40-F40)*100,""))</f>
        <v>0.814488156815694</v>
      </c>
      <c r="K40" s="18" t="n">
        <f aca="false">IF(OR(A40="",I40="",J40=""),"",IF(OR(I40&lt;=0,J40&lt;=0),"",SQRT((3.47-LOG10(I40))^2+(LOG10(J40)+1.22)^2)))</f>
        <v>1.86338600980241</v>
      </c>
      <c r="L40" s="13" t="n">
        <f aca="false">IF(K40="","",MATCH(K40,$R$5:$R$10,1))</f>
        <v>2</v>
      </c>
      <c r="M40" s="12" t="str">
        <f aca="false">IF(L40="","",INDEX($S$5:$S$10,L40))</f>
        <v>Sands: clean sand to silty sand</v>
      </c>
    </row>
    <row r="41" customFormat="false" ht="15" hidden="false" customHeight="false" outlineLevel="0" collapsed="false">
      <c r="A41" s="15" t="n">
        <v>15</v>
      </c>
      <c r="B41" s="11" t="n">
        <v>12.19</v>
      </c>
      <c r="C41" s="15" t="n">
        <v>97.6</v>
      </c>
      <c r="D41" s="15" t="n">
        <v>137.3</v>
      </c>
      <c r="E41" s="16" t="n">
        <f aca="false">IF(A41="","",B41*1000+D41*(1-$C$7))</f>
        <v>12217.46</v>
      </c>
      <c r="F41" s="17" t="n">
        <f aca="false">IF(A41="","",$C$5*A41)</f>
        <v>270</v>
      </c>
      <c r="G41" s="17" t="n">
        <f aca="false">IF(A41="","",$C$6*MAX(0,A41-$C$4))</f>
        <v>137.34</v>
      </c>
      <c r="H41" s="17" t="n">
        <f aca="false">IF(A41="","",F41-G41)</f>
        <v>132.66</v>
      </c>
      <c r="I41" s="17" t="n">
        <f aca="false">IF(A41="","",IFERROR((E41-F41)/H41,""))</f>
        <v>90.0607568219509</v>
      </c>
      <c r="J41" s="18" t="n">
        <f aca="false">IF(A41="","",IFERROR(C41/(E41-F41)*100,""))</f>
        <v>0.816910037782089</v>
      </c>
      <c r="K41" s="18" t="n">
        <f aca="false">IF(OR(A41="",I41="",J41=""),"",IF(OR(I41&lt;=0,J41&lt;=0),"",SQRT((3.47-LOG10(I41))^2+(LOG10(J41)+1.22)^2)))</f>
        <v>1.89167937662743</v>
      </c>
      <c r="L41" s="13" t="n">
        <f aca="false">IF(K41="","",MATCH(K41,$R$5:$R$10,1))</f>
        <v>2</v>
      </c>
      <c r="M41" s="12" t="str">
        <f aca="false">IF(L41="","",INDEX($S$5:$S$10,L41))</f>
        <v>Sands: clean sand to silty sand</v>
      </c>
    </row>
    <row r="42" customFormat="false" ht="15" hidden="false" customHeight="false" outlineLevel="0" collapsed="false">
      <c r="A42" s="15" t="n">
        <v>15.5</v>
      </c>
      <c r="B42" s="11" t="n">
        <v>9.46</v>
      </c>
      <c r="C42" s="15" t="n">
        <v>75.7</v>
      </c>
      <c r="D42" s="15" t="n">
        <v>142.2</v>
      </c>
      <c r="E42" s="16" t="n">
        <f aca="false">IF(A42="","",B42*1000+D42*(1-$C$7))</f>
        <v>9488.44</v>
      </c>
      <c r="F42" s="17" t="n">
        <f aca="false">IF(A42="","",$C$5*A42)</f>
        <v>279</v>
      </c>
      <c r="G42" s="17" t="n">
        <f aca="false">IF(A42="","",$C$6*MAX(0,A42-$C$4))</f>
        <v>142.245</v>
      </c>
      <c r="H42" s="17" t="n">
        <f aca="false">IF(A42="","",F42-G42)</f>
        <v>136.755</v>
      </c>
      <c r="I42" s="17" t="n">
        <f aca="false">IF(A42="","",IFERROR((E42-F42)/H42,""))</f>
        <v>67.3426200138935</v>
      </c>
      <c r="J42" s="18" t="n">
        <f aca="false">IF(A42="","",IFERROR(C42/(E42-F42)*100,""))</f>
        <v>0.821982661269306</v>
      </c>
      <c r="K42" s="18" t="n">
        <f aca="false">IF(OR(A42="",I42="",J42=""),"",IF(OR(I42&lt;=0,J42&lt;=0),"",SQRT((3.47-LOG10(I42))^2+(LOG10(J42)+1.22)^2)))</f>
        <v>1.99577677720006</v>
      </c>
      <c r="L42" s="13" t="n">
        <f aca="false">IF(K42="","",MATCH(K42,$R$5:$R$10,1))</f>
        <v>2</v>
      </c>
      <c r="M42" s="12" t="str">
        <f aca="false">IF(L42="","",INDEX($S$5:$S$10,L42))</f>
        <v>Sands: clean sand to silty sand</v>
      </c>
    </row>
    <row r="43" customFormat="false" ht="15" hidden="false" customHeight="false" outlineLevel="0" collapsed="false">
      <c r="A43" s="15" t="n">
        <v>16</v>
      </c>
      <c r="B43" s="11" t="n">
        <v>11.45</v>
      </c>
      <c r="C43" s="15" t="n">
        <v>91.6</v>
      </c>
      <c r="D43" s="15" t="n">
        <v>147.2</v>
      </c>
      <c r="E43" s="16" t="n">
        <f aca="false">IF(A43="","",B43*1000+D43*(1-$C$7))</f>
        <v>11479.44</v>
      </c>
      <c r="F43" s="17" t="n">
        <f aca="false">IF(A43="","",$C$5*A43)</f>
        <v>288</v>
      </c>
      <c r="G43" s="17" t="n">
        <f aca="false">IF(A43="","",$C$6*MAX(0,A43-$C$4))</f>
        <v>147.15</v>
      </c>
      <c r="H43" s="17" t="n">
        <f aca="false">IF(A43="","",F43-G43)</f>
        <v>140.85</v>
      </c>
      <c r="I43" s="17" t="n">
        <f aca="false">IF(A43="","",IFERROR((E43-F43)/H43,""))</f>
        <v>79.4564430244942</v>
      </c>
      <c r="J43" s="18" t="n">
        <f aca="false">IF(A43="","",IFERROR(C43/(E43-F43)*100,""))</f>
        <v>0.818482697490225</v>
      </c>
      <c r="K43" s="18" t="n">
        <f aca="false">IF(OR(A43="",I43="",J43=""),"",IF(OR(I43&lt;=0,J43&lt;=0),"",SQRT((3.47-LOG10(I43))^2+(LOG10(J43)+1.22)^2)))</f>
        <v>1.93602818049478</v>
      </c>
      <c r="L43" s="13" t="n">
        <f aca="false">IF(K43="","",MATCH(K43,$R$5:$R$10,1))</f>
        <v>2</v>
      </c>
      <c r="M43" s="12" t="str">
        <f aca="false">IF(L43="","",INDEX($S$5:$S$10,L43))</f>
        <v>Sands: clean sand to silty sand</v>
      </c>
    </row>
    <row r="44" customFormat="false" ht="15" hidden="false" customHeight="false" outlineLevel="0" collapsed="false">
      <c r="A44" s="15" t="n">
        <v>16.5</v>
      </c>
      <c r="B44" s="11" t="n">
        <v>11.15</v>
      </c>
      <c r="C44" s="15" t="n">
        <v>89.2</v>
      </c>
      <c r="D44" s="15" t="n">
        <v>152.1</v>
      </c>
      <c r="E44" s="16" t="n">
        <f aca="false">IF(A44="","",B44*1000+D44*(1-$C$7))</f>
        <v>11180.42</v>
      </c>
      <c r="F44" s="17" t="n">
        <f aca="false">IF(A44="","",$C$5*A44)</f>
        <v>297</v>
      </c>
      <c r="G44" s="17" t="n">
        <f aca="false">IF(A44="","",$C$6*MAX(0,A44-$C$4))</f>
        <v>152.055</v>
      </c>
      <c r="H44" s="17" t="n">
        <f aca="false">IF(A44="","",F44-G44)</f>
        <v>144.945</v>
      </c>
      <c r="I44" s="17" t="n">
        <f aca="false">IF(A44="","",IFERROR((E44-F44)/H44,""))</f>
        <v>75.0865500707165</v>
      </c>
      <c r="J44" s="18" t="n">
        <f aca="false">IF(A44="","",IFERROR(C44/(E44-F44)*100,""))</f>
        <v>0.819595311032745</v>
      </c>
      <c r="K44" s="18" t="n">
        <f aca="false">IF(OR(A44="",I44="",J44=""),"",IF(OR(I44&lt;=0,J44&lt;=0),"",SQRT((3.47-LOG10(I44))^2+(LOG10(J44)+1.22)^2)))</f>
        <v>1.95634347767458</v>
      </c>
      <c r="L44" s="13" t="n">
        <f aca="false">IF(K44="","",MATCH(K44,$R$5:$R$10,1))</f>
        <v>2</v>
      </c>
      <c r="M44" s="12" t="str">
        <f aca="false">IF(L44="","",INDEX($S$5:$S$10,L44))</f>
        <v>Sands: clean sand to silty sand</v>
      </c>
    </row>
    <row r="45" customFormat="false" ht="15" hidden="false" customHeight="false" outlineLevel="0" collapsed="false">
      <c r="A45" s="15" t="n">
        <v>17</v>
      </c>
      <c r="B45" s="11" t="n">
        <v>13.25</v>
      </c>
      <c r="C45" s="15" t="n">
        <v>106</v>
      </c>
      <c r="D45" s="15" t="n">
        <v>157</v>
      </c>
      <c r="E45" s="16" t="n">
        <f aca="false">IF(A45="","",B45*1000+D45*(1-$C$7))</f>
        <v>13281.4</v>
      </c>
      <c r="F45" s="17" t="n">
        <f aca="false">IF(A45="","",$C$5*A45)</f>
        <v>306</v>
      </c>
      <c r="G45" s="17" t="n">
        <f aca="false">IF(A45="","",$C$6*MAX(0,A45-$C$4))</f>
        <v>156.96</v>
      </c>
      <c r="H45" s="17" t="n">
        <f aca="false">IF(A45="","",F45-G45)</f>
        <v>149.04</v>
      </c>
      <c r="I45" s="17" t="n">
        <f aca="false">IF(A45="","",IFERROR((E45-F45)/H45,""))</f>
        <v>87.0598497047773</v>
      </c>
      <c r="J45" s="18" t="n">
        <f aca="false">IF(A45="","",IFERROR(C45/(E45-F45)*100,""))</f>
        <v>0.816930499252432</v>
      </c>
      <c r="K45" s="18" t="n">
        <f aca="false">IF(OR(A45="",I45="",J45=""),"",IF(OR(I45&lt;=0,J45&lt;=0),"",SQRT((3.47-LOG10(I45))^2+(LOG10(J45)+1.22)^2)))</f>
        <v>1.90349687236558</v>
      </c>
      <c r="L45" s="13" t="n">
        <f aca="false">IF(K45="","",MATCH(K45,$R$5:$R$10,1))</f>
        <v>2</v>
      </c>
      <c r="M45" s="12" t="str">
        <f aca="false">IF(L45="","",INDEX($S$5:$S$10,L45))</f>
        <v>Sands: clean sand to silty sand</v>
      </c>
    </row>
    <row r="46" customFormat="false" ht="15" hidden="false" customHeight="false" outlineLevel="0" collapsed="false">
      <c r="A46" s="15" t="n">
        <v>17.5</v>
      </c>
      <c r="B46" s="11" t="n">
        <v>12.38</v>
      </c>
      <c r="C46" s="15" t="n">
        <v>99</v>
      </c>
      <c r="D46" s="15" t="n">
        <v>161.9</v>
      </c>
      <c r="E46" s="16" t="n">
        <f aca="false">IF(A46="","",B46*1000+D46*(1-$C$7))</f>
        <v>12412.38</v>
      </c>
      <c r="F46" s="17" t="n">
        <f aca="false">IF(A46="","",$C$5*A46)</f>
        <v>315</v>
      </c>
      <c r="G46" s="17" t="n">
        <f aca="false">IF(A46="","",$C$6*MAX(0,A46-$C$4))</f>
        <v>161.865</v>
      </c>
      <c r="H46" s="17" t="n">
        <f aca="false">IF(A46="","",F46-G46)</f>
        <v>153.135</v>
      </c>
      <c r="I46" s="17" t="n">
        <f aca="false">IF(A46="","",IFERROR((E46-F46)/H46,""))</f>
        <v>78.9981388970516</v>
      </c>
      <c r="J46" s="18" t="n">
        <f aca="false">IF(A46="","",IFERROR(C46/(E46-F46)*100,""))</f>
        <v>0.81835901658045</v>
      </c>
      <c r="K46" s="18" t="n">
        <f aca="false">IF(OR(A46="",I46="",J46=""),"",IF(OR(I46&lt;=0,J46&lt;=0),"",SQRT((3.47-LOG10(I46))^2+(LOG10(J46)+1.22)^2)))</f>
        <v>1.93802749096454</v>
      </c>
      <c r="L46" s="13" t="n">
        <f aca="false">IF(K46="","",MATCH(K46,$R$5:$R$10,1))</f>
        <v>2</v>
      </c>
      <c r="M46" s="12" t="str">
        <f aca="false">IF(L46="","",INDEX($S$5:$S$10,L46))</f>
        <v>Sands: clean sand to silty sand</v>
      </c>
    </row>
    <row r="47" customFormat="false" ht="15" hidden="false" customHeight="false" outlineLevel="0" collapsed="false">
      <c r="A47" s="15" t="n">
        <v>18</v>
      </c>
      <c r="B47" s="11" t="n">
        <v>9.73</v>
      </c>
      <c r="C47" s="15" t="n">
        <v>77.8</v>
      </c>
      <c r="D47" s="15" t="n">
        <v>166.8</v>
      </c>
      <c r="E47" s="16" t="n">
        <f aca="false">IF(A47="","",B47*1000+D47*(1-$C$7))</f>
        <v>9763.36</v>
      </c>
      <c r="F47" s="17" t="n">
        <f aca="false">IF(A47="","",$C$5*A47)</f>
        <v>324</v>
      </c>
      <c r="G47" s="17" t="n">
        <f aca="false">IF(A47="","",$C$6*MAX(0,A47-$C$4))</f>
        <v>166.77</v>
      </c>
      <c r="H47" s="17" t="n">
        <f aca="false">IF(A47="","",F47-G47)</f>
        <v>157.23</v>
      </c>
      <c r="I47" s="17" t="n">
        <f aca="false">IF(A47="","",IFERROR((E47-F47)/H47,""))</f>
        <v>60.03536220823</v>
      </c>
      <c r="J47" s="18" t="n">
        <f aca="false">IF(A47="","",IFERROR(C47/(E47-F47)*100,""))</f>
        <v>0.824208420909892</v>
      </c>
      <c r="K47" s="18" t="n">
        <f aca="false">IF(OR(A47="",I47="",J47=""),"",IF(OR(I47&lt;=0,J47&lt;=0),"",SQRT((3.47-LOG10(I47))^2+(LOG10(J47)+1.22)^2)))</f>
        <v>2.037662040998</v>
      </c>
      <c r="L47" s="13" t="n">
        <f aca="false">IF(K47="","",MATCH(K47,$R$5:$R$10,1))</f>
        <v>2</v>
      </c>
      <c r="M47" s="12" t="str">
        <f aca="false">IF(L47="","",INDEX($S$5:$S$10,L47))</f>
        <v>Sands: clean sand to silty sand</v>
      </c>
    </row>
    <row r="48" customFormat="false" ht="15" hidden="false" customHeight="false" outlineLevel="0" collapsed="false">
      <c r="A48" s="15" t="n">
        <v>18.5</v>
      </c>
      <c r="B48" s="11" t="n">
        <v>13.88</v>
      </c>
      <c r="C48" s="15" t="n">
        <v>111</v>
      </c>
      <c r="D48" s="15" t="n">
        <v>171.7</v>
      </c>
      <c r="E48" s="16" t="n">
        <f aca="false">IF(A48="","",B48*1000+D48*(1-$C$7))</f>
        <v>13914.34</v>
      </c>
      <c r="F48" s="17" t="n">
        <f aca="false">IF(A48="","",$C$5*A48)</f>
        <v>333</v>
      </c>
      <c r="G48" s="17" t="n">
        <f aca="false">IF(A48="","",$C$6*MAX(0,A48-$C$4))</f>
        <v>171.675</v>
      </c>
      <c r="H48" s="17" t="n">
        <f aca="false">IF(A48="","",F48-G48)</f>
        <v>161.325</v>
      </c>
      <c r="I48" s="17" t="n">
        <f aca="false">IF(A48="","",IFERROR((E48-F48)/H48,""))</f>
        <v>84.1862079652875</v>
      </c>
      <c r="J48" s="18" t="n">
        <f aca="false">IF(A48="","",IFERROR(C48/(E48-F48)*100,""))</f>
        <v>0.817297851316586</v>
      </c>
      <c r="K48" s="18" t="n">
        <f aca="false">IF(OR(A48="",I48="",J48=""),"",IF(OR(I48&lt;=0,J48&lt;=0),"",SQRT((3.47-LOG10(I48))^2+(LOG10(J48)+1.22)^2)))</f>
        <v>1.91535004698059</v>
      </c>
      <c r="L48" s="13" t="n">
        <f aca="false">IF(K48="","",MATCH(K48,$R$5:$R$10,1))</f>
        <v>2</v>
      </c>
      <c r="M48" s="12" t="str">
        <f aca="false">IF(L48="","",INDEX($S$5:$S$10,L48))</f>
        <v>Sands: clean sand to silty sand</v>
      </c>
    </row>
    <row r="49" customFormat="false" ht="15" hidden="false" customHeight="false" outlineLevel="0" collapsed="false">
      <c r="A49" s="15" t="n">
        <v>19</v>
      </c>
      <c r="B49" s="11" t="n">
        <v>8.71</v>
      </c>
      <c r="C49" s="15" t="n">
        <v>69.7</v>
      </c>
      <c r="D49" s="15" t="n">
        <v>176.6</v>
      </c>
      <c r="E49" s="16" t="n">
        <f aca="false">IF(A49="","",B49*1000+D49*(1-$C$7))</f>
        <v>8745.32</v>
      </c>
      <c r="F49" s="17" t="n">
        <f aca="false">IF(A49="","",$C$5*A49)</f>
        <v>342</v>
      </c>
      <c r="G49" s="17" t="n">
        <f aca="false">IF(A49="","",$C$6*MAX(0,A49-$C$4))</f>
        <v>176.58</v>
      </c>
      <c r="H49" s="17" t="n">
        <f aca="false">IF(A49="","",F49-G49)</f>
        <v>165.42</v>
      </c>
      <c r="I49" s="17" t="n">
        <f aca="false">IF(A49="","",IFERROR((E49-F49)/H49,""))</f>
        <v>50.7999032765083</v>
      </c>
      <c r="J49" s="18" t="n">
        <f aca="false">IF(A49="","",IFERROR(C49/(E49-F49)*100,""))</f>
        <v>0.829434080815678</v>
      </c>
      <c r="K49" s="18" t="n">
        <f aca="false">IF(OR(A49="",I49="",J49=""),"",IF(OR(I49&lt;=0,J49&lt;=0),"",SQRT((3.47-LOG10(I49))^2+(LOG10(J49)+1.22)^2)))</f>
        <v>2.09976282488847</v>
      </c>
      <c r="L49" s="13" t="n">
        <f aca="false">IF(K49="","",MATCH(K49,$R$5:$R$10,1))</f>
        <v>3</v>
      </c>
      <c r="M49" s="12" t="str">
        <f aca="false">IF(L49="","",INDEX($S$5:$S$10,L49))</f>
        <v>Sand mixtures: silty sand to sandy silt</v>
      </c>
    </row>
    <row r="50" customFormat="false" ht="15" hidden="false" customHeight="false" outlineLevel="0" collapsed="false">
      <c r="A50" s="15" t="n">
        <v>19.5</v>
      </c>
      <c r="B50" s="11" t="n">
        <v>10.51</v>
      </c>
      <c r="C50" s="15" t="n">
        <v>84.1</v>
      </c>
      <c r="D50" s="15" t="n">
        <v>181.5</v>
      </c>
      <c r="E50" s="16" t="n">
        <f aca="false">IF(A50="","",B50*1000+D50*(1-$C$7))</f>
        <v>10546.3</v>
      </c>
      <c r="F50" s="17" t="n">
        <f aca="false">IF(A50="","",$C$5*A50)</f>
        <v>351</v>
      </c>
      <c r="G50" s="17" t="n">
        <f aca="false">IF(A50="","",$C$6*MAX(0,A50-$C$4))</f>
        <v>181.485</v>
      </c>
      <c r="H50" s="17" t="n">
        <f aca="false">IF(A50="","",F50-G50)</f>
        <v>169.515</v>
      </c>
      <c r="I50" s="17" t="n">
        <f aca="false">IF(A50="","",IFERROR((E50-F50)/H50,""))</f>
        <v>60.1439400643011</v>
      </c>
      <c r="J50" s="18" t="n">
        <f aca="false">IF(A50="","",IFERROR(C50/(E50-F50)*100,""))</f>
        <v>0.824889900248154</v>
      </c>
      <c r="K50" s="18" t="n">
        <f aca="false">IF(OR(A50="",I50="",J50=""),"",IF(OR(I50&lt;=0,J50&lt;=0),"",SQRT((3.47-LOG10(I50))^2+(LOG10(J50)+1.22)^2)))</f>
        <v>2.03721082638744</v>
      </c>
      <c r="L50" s="13" t="n">
        <f aca="false">IF(K50="","",MATCH(K50,$R$5:$R$10,1))</f>
        <v>2</v>
      </c>
      <c r="M50" s="12" t="str">
        <f aca="false">IF(L50="","",INDEX($S$5:$S$10,L50))</f>
        <v>Sands: clean sand to silty sand</v>
      </c>
    </row>
    <row r="51" customFormat="false" ht="15" hidden="false" customHeight="false" outlineLevel="0" collapsed="false">
      <c r="A51" s="15" t="n">
        <v>20</v>
      </c>
      <c r="B51" s="11" t="n">
        <v>12.54</v>
      </c>
      <c r="C51" s="15" t="n">
        <v>100.3</v>
      </c>
      <c r="D51" s="15" t="n">
        <v>186.4</v>
      </c>
      <c r="E51" s="16" t="n">
        <f aca="false">IF(A51="","",B51*1000+D51*(1-$C$7))</f>
        <v>12577.28</v>
      </c>
      <c r="F51" s="17" t="n">
        <f aca="false">IF(A51="","",$C$5*A51)</f>
        <v>360</v>
      </c>
      <c r="G51" s="17" t="n">
        <f aca="false">IF(A51="","",$C$6*MAX(0,A51-$C$4))</f>
        <v>186.39</v>
      </c>
      <c r="H51" s="17" t="n">
        <f aca="false">IF(A51="","",F51-G51)</f>
        <v>173.61</v>
      </c>
      <c r="I51" s="17" t="n">
        <f aca="false">IF(A51="","",IFERROR((E51-F51)/H51,""))</f>
        <v>70.3719831806924</v>
      </c>
      <c r="J51" s="18" t="n">
        <f aca="false">IF(A51="","",IFERROR(C51/(E51-F51)*100,""))</f>
        <v>0.820968333376987</v>
      </c>
      <c r="K51" s="18" t="n">
        <f aca="false">IF(OR(A51="",I51="",J51=""),"",IF(OR(I51&lt;=0,J51&lt;=0),"",SQRT((3.47-LOG10(I51))^2+(LOG10(J51)+1.22)^2)))</f>
        <v>1.97977974417889</v>
      </c>
      <c r="L51" s="13" t="n">
        <f aca="false">IF(K51="","",MATCH(K51,$R$5:$R$10,1))</f>
        <v>2</v>
      </c>
      <c r="M51" s="12" t="str">
        <f aca="false">IF(L51="","",INDEX($S$5:$S$10,L51))</f>
        <v>Sands: clean sand to silty sand</v>
      </c>
    </row>
    <row r="52" customFormat="false" ht="15" hidden="false" customHeight="false" outlineLevel="0" collapsed="false">
      <c r="E52" s="16" t="str">
        <f aca="false">IF(A52="","",B52*1000+D52*(1-$C$7))</f>
        <v/>
      </c>
      <c r="F52" s="17" t="str">
        <f aca="false">IF(A52="","",$C$5*A52)</f>
        <v/>
      </c>
      <c r="G52" s="17" t="str">
        <f aca="false">IF(A52="","",$C$6*MAX(0,A52-$C$4))</f>
        <v/>
      </c>
      <c r="H52" s="17" t="str">
        <f aca="false">IF(A52="","",F52-G52)</f>
        <v/>
      </c>
      <c r="I52" s="17" t="str">
        <f aca="false">IF(A52="","",IFERROR((E52-F52)/H52,""))</f>
        <v/>
      </c>
      <c r="J52" s="18" t="str">
        <f aca="false">IF(A52="","",IFERROR(C52/(E52-F52)*100,""))</f>
        <v/>
      </c>
      <c r="K52" s="18" t="str">
        <f aca="false">IF(OR(A52="",I52="",J52=""),"",IF(OR(I52&lt;=0,J52&lt;=0),"",SQRT((3.47-LOG10(I52))^2+(LOG10(J52)+1.22)^2)))</f>
        <v/>
      </c>
      <c r="L52" s="13" t="str">
        <f aca="false">IF(K52="","",MATCH(K52,$R$5:$R$10,1))</f>
        <v/>
      </c>
      <c r="M52" s="12" t="str">
        <f aca="false">IF(L52="","",INDEX($S$5:$S$10,L52))</f>
        <v/>
      </c>
    </row>
    <row r="53" customFormat="false" ht="15" hidden="false" customHeight="false" outlineLevel="0" collapsed="false">
      <c r="E53" s="16" t="str">
        <f aca="false">IF(A53="","",B53*1000+D53*(1-$C$7))</f>
        <v/>
      </c>
      <c r="F53" s="17" t="str">
        <f aca="false">IF(A53="","",$C$5*A53)</f>
        <v/>
      </c>
      <c r="G53" s="17" t="str">
        <f aca="false">IF(A53="","",$C$6*MAX(0,A53-$C$4))</f>
        <v/>
      </c>
      <c r="H53" s="17" t="str">
        <f aca="false">IF(A53="","",F53-G53)</f>
        <v/>
      </c>
      <c r="I53" s="17" t="str">
        <f aca="false">IF(A53="","",IFERROR((E53-F53)/H53,""))</f>
        <v/>
      </c>
      <c r="J53" s="18" t="str">
        <f aca="false">IF(A53="","",IFERROR(C53/(E53-F53)*100,""))</f>
        <v/>
      </c>
      <c r="K53" s="18" t="str">
        <f aca="false">IF(OR(A53="",I53="",J53=""),"",IF(OR(I53&lt;=0,J53&lt;=0),"",SQRT((3.47-LOG10(I53))^2+(LOG10(J53)+1.22)^2)))</f>
        <v/>
      </c>
      <c r="L53" s="13" t="str">
        <f aca="false">IF(K53="","",MATCH(K53,$R$5:$R$10,1))</f>
        <v/>
      </c>
      <c r="M53" s="12" t="str">
        <f aca="false">IF(L53="","",INDEX($S$5:$S$10,L53))</f>
        <v/>
      </c>
    </row>
    <row r="54" customFormat="false" ht="15" hidden="false" customHeight="false" outlineLevel="0" collapsed="false">
      <c r="E54" s="16" t="str">
        <f aca="false">IF(A54="","",B54*1000+D54*(1-$C$7))</f>
        <v/>
      </c>
      <c r="F54" s="17" t="str">
        <f aca="false">IF(A54="","",$C$5*A54)</f>
        <v/>
      </c>
      <c r="G54" s="17" t="str">
        <f aca="false">IF(A54="","",$C$6*MAX(0,A54-$C$4))</f>
        <v/>
      </c>
      <c r="H54" s="17" t="str">
        <f aca="false">IF(A54="","",F54-G54)</f>
        <v/>
      </c>
      <c r="I54" s="17" t="str">
        <f aca="false">IF(A54="","",IFERROR((E54-F54)/H54,""))</f>
        <v/>
      </c>
      <c r="J54" s="18" t="str">
        <f aca="false">IF(A54="","",IFERROR(C54/(E54-F54)*100,""))</f>
        <v/>
      </c>
      <c r="K54" s="18" t="str">
        <f aca="false">IF(OR(A54="",I54="",J54=""),"",IF(OR(I54&lt;=0,J54&lt;=0),"",SQRT((3.47-LOG10(I54))^2+(LOG10(J54)+1.22)^2)))</f>
        <v/>
      </c>
      <c r="L54" s="13" t="str">
        <f aca="false">IF(K54="","",MATCH(K54,$R$5:$R$10,1))</f>
        <v/>
      </c>
      <c r="M54" s="12" t="str">
        <f aca="false">IF(L54="","",INDEX($S$5:$S$10,L54))</f>
        <v/>
      </c>
    </row>
    <row r="55" customFormat="false" ht="15" hidden="false" customHeight="false" outlineLevel="0" collapsed="false">
      <c r="E55" s="16" t="str">
        <f aca="false">IF(A55="","",B55*1000+D55*(1-$C$7))</f>
        <v/>
      </c>
      <c r="F55" s="17" t="str">
        <f aca="false">IF(A55="","",$C$5*A55)</f>
        <v/>
      </c>
      <c r="G55" s="17" t="str">
        <f aca="false">IF(A55="","",$C$6*MAX(0,A55-$C$4))</f>
        <v/>
      </c>
      <c r="H55" s="17" t="str">
        <f aca="false">IF(A55="","",F55-G55)</f>
        <v/>
      </c>
      <c r="I55" s="17" t="str">
        <f aca="false">IF(A55="","",IFERROR((E55-F55)/H55,""))</f>
        <v/>
      </c>
      <c r="J55" s="18" t="str">
        <f aca="false">IF(A55="","",IFERROR(C55/(E55-F55)*100,""))</f>
        <v/>
      </c>
      <c r="K55" s="18" t="str">
        <f aca="false">IF(OR(A55="",I55="",J55=""),"",IF(OR(I55&lt;=0,J55&lt;=0),"",SQRT((3.47-LOG10(I55))^2+(LOG10(J55)+1.22)^2)))</f>
        <v/>
      </c>
      <c r="L55" s="13" t="str">
        <f aca="false">IF(K55="","",MATCH(K55,$R$5:$R$10,1))</f>
        <v/>
      </c>
      <c r="M55" s="12" t="str">
        <f aca="false">IF(L55="","",INDEX($S$5:$S$10,L55))</f>
        <v/>
      </c>
    </row>
    <row r="56" customFormat="false" ht="15" hidden="false" customHeight="false" outlineLevel="0" collapsed="false">
      <c r="E56" s="16" t="str">
        <f aca="false">IF(A56="","",B56*1000+D56*(1-$C$7))</f>
        <v/>
      </c>
      <c r="F56" s="17" t="str">
        <f aca="false">IF(A56="","",$C$5*A56)</f>
        <v/>
      </c>
      <c r="G56" s="17" t="str">
        <f aca="false">IF(A56="","",$C$6*MAX(0,A56-$C$4))</f>
        <v/>
      </c>
      <c r="H56" s="17" t="str">
        <f aca="false">IF(A56="","",F56-G56)</f>
        <v/>
      </c>
      <c r="I56" s="17" t="str">
        <f aca="false">IF(A56="","",IFERROR((E56-F56)/H56,""))</f>
        <v/>
      </c>
      <c r="J56" s="18" t="str">
        <f aca="false">IF(A56="","",IFERROR(C56/(E56-F56)*100,""))</f>
        <v/>
      </c>
      <c r="K56" s="18" t="str">
        <f aca="false">IF(OR(A56="",I56="",J56=""),"",IF(OR(I56&lt;=0,J56&lt;=0),"",SQRT((3.47-LOG10(I56))^2+(LOG10(J56)+1.22)^2)))</f>
        <v/>
      </c>
      <c r="L56" s="13" t="str">
        <f aca="false">IF(K56="","",MATCH(K56,$R$5:$R$10,1))</f>
        <v/>
      </c>
      <c r="M56" s="12" t="str">
        <f aca="false">IF(L56="","",INDEX($S$5:$S$10,L56))</f>
        <v/>
      </c>
    </row>
    <row r="57" customFormat="false" ht="15" hidden="false" customHeight="false" outlineLevel="0" collapsed="false">
      <c r="E57" s="16" t="str">
        <f aca="false">IF(A57="","",B57*1000+D57*(1-$C$7))</f>
        <v/>
      </c>
      <c r="F57" s="17" t="str">
        <f aca="false">IF(A57="","",$C$5*A57)</f>
        <v/>
      </c>
      <c r="G57" s="17" t="str">
        <f aca="false">IF(A57="","",$C$6*MAX(0,A57-$C$4))</f>
        <v/>
      </c>
      <c r="H57" s="17" t="str">
        <f aca="false">IF(A57="","",F57-G57)</f>
        <v/>
      </c>
      <c r="I57" s="17" t="str">
        <f aca="false">IF(A57="","",IFERROR((E57-F57)/H57,""))</f>
        <v/>
      </c>
      <c r="J57" s="18" t="str">
        <f aca="false">IF(A57="","",IFERROR(C57/(E57-F57)*100,""))</f>
        <v/>
      </c>
      <c r="K57" s="18" t="str">
        <f aca="false">IF(OR(A57="",I57="",J57=""),"",IF(OR(I57&lt;=0,J57&lt;=0),"",SQRT((3.47-LOG10(I57))^2+(LOG10(J57)+1.22)^2)))</f>
        <v/>
      </c>
      <c r="L57" s="13" t="str">
        <f aca="false">IF(K57="","",MATCH(K57,$R$5:$R$10,1))</f>
        <v/>
      </c>
      <c r="M57" s="12" t="str">
        <f aca="false">IF(L57="","",INDEX($S$5:$S$10,L57))</f>
        <v/>
      </c>
    </row>
    <row r="58" customFormat="false" ht="15" hidden="false" customHeight="false" outlineLevel="0" collapsed="false">
      <c r="E58" s="16" t="str">
        <f aca="false">IF(A58="","",B58*1000+D58*(1-$C$7))</f>
        <v/>
      </c>
      <c r="F58" s="17" t="str">
        <f aca="false">IF(A58="","",$C$5*A58)</f>
        <v/>
      </c>
      <c r="G58" s="17" t="str">
        <f aca="false">IF(A58="","",$C$6*MAX(0,A58-$C$4))</f>
        <v/>
      </c>
      <c r="H58" s="17" t="str">
        <f aca="false">IF(A58="","",F58-G58)</f>
        <v/>
      </c>
      <c r="I58" s="17" t="str">
        <f aca="false">IF(A58="","",IFERROR((E58-F58)/H58,""))</f>
        <v/>
      </c>
      <c r="J58" s="18" t="str">
        <f aca="false">IF(A58="","",IFERROR(C58/(E58-F58)*100,""))</f>
        <v/>
      </c>
      <c r="K58" s="18" t="str">
        <f aca="false">IF(OR(A58="",I58="",J58=""),"",IF(OR(I58&lt;=0,J58&lt;=0),"",SQRT((3.47-LOG10(I58))^2+(LOG10(J58)+1.22)^2)))</f>
        <v/>
      </c>
      <c r="L58" s="13" t="str">
        <f aca="false">IF(K58="","",MATCH(K58,$R$5:$R$10,1))</f>
        <v/>
      </c>
      <c r="M58" s="12" t="str">
        <f aca="false">IF(L58="","",INDEX($S$5:$S$10,L58))</f>
        <v/>
      </c>
    </row>
    <row r="59" customFormat="false" ht="15" hidden="false" customHeight="false" outlineLevel="0" collapsed="false">
      <c r="E59" s="16" t="str">
        <f aca="false">IF(A59="","",B59*1000+D59*(1-$C$7))</f>
        <v/>
      </c>
      <c r="F59" s="17" t="str">
        <f aca="false">IF(A59="","",$C$5*A59)</f>
        <v/>
      </c>
      <c r="G59" s="17" t="str">
        <f aca="false">IF(A59="","",$C$6*MAX(0,A59-$C$4))</f>
        <v/>
      </c>
      <c r="H59" s="17" t="str">
        <f aca="false">IF(A59="","",F59-G59)</f>
        <v/>
      </c>
      <c r="I59" s="17" t="str">
        <f aca="false">IF(A59="","",IFERROR((E59-F59)/H59,""))</f>
        <v/>
      </c>
      <c r="J59" s="18" t="str">
        <f aca="false">IF(A59="","",IFERROR(C59/(E59-F59)*100,""))</f>
        <v/>
      </c>
      <c r="K59" s="18" t="str">
        <f aca="false">IF(OR(A59="",I59="",J59=""),"",IF(OR(I59&lt;=0,J59&lt;=0),"",SQRT((3.47-LOG10(I59))^2+(LOG10(J59)+1.22)^2)))</f>
        <v/>
      </c>
      <c r="L59" s="13" t="str">
        <f aca="false">IF(K59="","",MATCH(K59,$R$5:$R$10,1))</f>
        <v/>
      </c>
      <c r="M59" s="12" t="str">
        <f aca="false">IF(L59="","",INDEX($S$5:$S$10,L59))</f>
        <v/>
      </c>
    </row>
    <row r="60" customFormat="false" ht="15" hidden="false" customHeight="false" outlineLevel="0" collapsed="false">
      <c r="E60" s="16" t="str">
        <f aca="false">IF(A60="","",B60*1000+D60*(1-$C$7))</f>
        <v/>
      </c>
      <c r="F60" s="17" t="str">
        <f aca="false">IF(A60="","",$C$5*A60)</f>
        <v/>
      </c>
      <c r="G60" s="17" t="str">
        <f aca="false">IF(A60="","",$C$6*MAX(0,A60-$C$4))</f>
        <v/>
      </c>
      <c r="H60" s="17" t="str">
        <f aca="false">IF(A60="","",F60-G60)</f>
        <v/>
      </c>
      <c r="I60" s="17" t="str">
        <f aca="false">IF(A60="","",IFERROR((E60-F60)/H60,""))</f>
        <v/>
      </c>
      <c r="J60" s="18" t="str">
        <f aca="false">IF(A60="","",IFERROR(C60/(E60-F60)*100,""))</f>
        <v/>
      </c>
      <c r="K60" s="18" t="str">
        <f aca="false">IF(OR(A60="",I60="",J60=""),"",IF(OR(I60&lt;=0,J60&lt;=0),"",SQRT((3.47-LOG10(I60))^2+(LOG10(J60)+1.22)^2)))</f>
        <v/>
      </c>
      <c r="L60" s="13" t="str">
        <f aca="false">IF(K60="","",MATCH(K60,$R$5:$R$10,1))</f>
        <v/>
      </c>
      <c r="M60" s="12" t="str">
        <f aca="false">IF(L60="","",INDEX($S$5:$S$10,L60))</f>
        <v/>
      </c>
    </row>
    <row r="61" customFormat="false" ht="15" hidden="false" customHeight="false" outlineLevel="0" collapsed="false">
      <c r="E61" s="16" t="str">
        <f aca="false">IF(A61="","",B61*1000+D61*(1-$C$7))</f>
        <v/>
      </c>
      <c r="F61" s="17" t="str">
        <f aca="false">IF(A61="","",$C$5*A61)</f>
        <v/>
      </c>
      <c r="G61" s="17" t="str">
        <f aca="false">IF(A61="","",$C$6*MAX(0,A61-$C$4))</f>
        <v/>
      </c>
      <c r="H61" s="17" t="str">
        <f aca="false">IF(A61="","",F61-G61)</f>
        <v/>
      </c>
      <c r="I61" s="17" t="str">
        <f aca="false">IF(A61="","",IFERROR((E61-F61)/H61,""))</f>
        <v/>
      </c>
      <c r="J61" s="18" t="str">
        <f aca="false">IF(A61="","",IFERROR(C61/(E61-F61)*100,""))</f>
        <v/>
      </c>
      <c r="K61" s="18" t="str">
        <f aca="false">IF(OR(A61="",I61="",J61=""),"",IF(OR(I61&lt;=0,J61&lt;=0),"",SQRT((3.47-LOG10(I61))^2+(LOG10(J61)+1.22)^2)))</f>
        <v/>
      </c>
      <c r="L61" s="13" t="str">
        <f aca="false">IF(K61="","",MATCH(K61,$R$5:$R$10,1))</f>
        <v/>
      </c>
      <c r="M61" s="12" t="str">
        <f aca="false">IF(L61="","",INDEX($S$5:$S$10,L61))</f>
        <v/>
      </c>
    </row>
    <row r="62" customFormat="false" ht="15" hidden="false" customHeight="false" outlineLevel="0" collapsed="false">
      <c r="E62" s="16" t="str">
        <f aca="false">IF(A62="","",B62*1000+D62*(1-$C$7))</f>
        <v/>
      </c>
      <c r="F62" s="17" t="str">
        <f aca="false">IF(A62="","",$C$5*A62)</f>
        <v/>
      </c>
      <c r="G62" s="17" t="str">
        <f aca="false">IF(A62="","",$C$6*MAX(0,A62-$C$4))</f>
        <v/>
      </c>
      <c r="H62" s="17" t="str">
        <f aca="false">IF(A62="","",F62-G62)</f>
        <v/>
      </c>
      <c r="I62" s="17" t="str">
        <f aca="false">IF(A62="","",IFERROR((E62-F62)/H62,""))</f>
        <v/>
      </c>
      <c r="J62" s="18" t="str">
        <f aca="false">IF(A62="","",IFERROR(C62/(E62-F62)*100,""))</f>
        <v/>
      </c>
      <c r="K62" s="18" t="str">
        <f aca="false">IF(OR(A62="",I62="",J62=""),"",IF(OR(I62&lt;=0,J62&lt;=0),"",SQRT((3.47-LOG10(I62))^2+(LOG10(J62)+1.22)^2)))</f>
        <v/>
      </c>
      <c r="L62" s="13" t="str">
        <f aca="false">IF(K62="","",MATCH(K62,$R$5:$R$10,1))</f>
        <v/>
      </c>
      <c r="M62" s="12" t="str">
        <f aca="false">IF(L62="","",INDEX($S$5:$S$10,L62))</f>
        <v/>
      </c>
    </row>
    <row r="63" customFormat="false" ht="15" hidden="false" customHeight="false" outlineLevel="0" collapsed="false">
      <c r="E63" s="16" t="str">
        <f aca="false">IF(A63="","",B63*1000+D63*(1-$C$7))</f>
        <v/>
      </c>
      <c r="F63" s="17" t="str">
        <f aca="false">IF(A63="","",$C$5*A63)</f>
        <v/>
      </c>
      <c r="G63" s="17" t="str">
        <f aca="false">IF(A63="","",$C$6*MAX(0,A63-$C$4))</f>
        <v/>
      </c>
      <c r="H63" s="17" t="str">
        <f aca="false">IF(A63="","",F63-G63)</f>
        <v/>
      </c>
      <c r="I63" s="17" t="str">
        <f aca="false">IF(A63="","",IFERROR((E63-F63)/H63,""))</f>
        <v/>
      </c>
      <c r="J63" s="18" t="str">
        <f aca="false">IF(A63="","",IFERROR(C63/(E63-F63)*100,""))</f>
        <v/>
      </c>
      <c r="K63" s="18" t="str">
        <f aca="false">IF(OR(A63="",I63="",J63=""),"",IF(OR(I63&lt;=0,J63&lt;=0),"",SQRT((3.47-LOG10(I63))^2+(LOG10(J63)+1.22)^2)))</f>
        <v/>
      </c>
      <c r="L63" s="13" t="str">
        <f aca="false">IF(K63="","",MATCH(K63,$R$5:$R$10,1))</f>
        <v/>
      </c>
      <c r="M63" s="12" t="str">
        <f aca="false">IF(L63="","",INDEX($S$5:$S$10,L63))</f>
        <v/>
      </c>
    </row>
    <row r="64" customFormat="false" ht="15" hidden="false" customHeight="false" outlineLevel="0" collapsed="false">
      <c r="E64" s="16" t="str">
        <f aca="false">IF(A64="","",B64*1000+D64*(1-$C$7))</f>
        <v/>
      </c>
      <c r="F64" s="17" t="str">
        <f aca="false">IF(A64="","",$C$5*A64)</f>
        <v/>
      </c>
      <c r="G64" s="17" t="str">
        <f aca="false">IF(A64="","",$C$6*MAX(0,A64-$C$4))</f>
        <v/>
      </c>
      <c r="H64" s="17" t="str">
        <f aca="false">IF(A64="","",F64-G64)</f>
        <v/>
      </c>
      <c r="I64" s="17" t="str">
        <f aca="false">IF(A64="","",IFERROR((E64-F64)/H64,""))</f>
        <v/>
      </c>
      <c r="J64" s="18" t="str">
        <f aca="false">IF(A64="","",IFERROR(C64/(E64-F64)*100,""))</f>
        <v/>
      </c>
      <c r="K64" s="18" t="str">
        <f aca="false">IF(OR(A64="",I64="",J64=""),"",IF(OR(I64&lt;=0,J64&lt;=0),"",SQRT((3.47-LOG10(I64))^2+(LOG10(J64)+1.22)^2)))</f>
        <v/>
      </c>
      <c r="L64" s="13" t="str">
        <f aca="false">IF(K64="","",MATCH(K64,$R$5:$R$10,1))</f>
        <v/>
      </c>
      <c r="M64" s="12" t="str">
        <f aca="false">IF(L64="","",INDEX($S$5:$S$10,L64))</f>
        <v/>
      </c>
    </row>
    <row r="65" customFormat="false" ht="15" hidden="false" customHeight="false" outlineLevel="0" collapsed="false">
      <c r="E65" s="16" t="str">
        <f aca="false">IF(A65="","",B65*1000+D65*(1-$C$7))</f>
        <v/>
      </c>
      <c r="F65" s="17" t="str">
        <f aca="false">IF(A65="","",$C$5*A65)</f>
        <v/>
      </c>
      <c r="G65" s="17" t="str">
        <f aca="false">IF(A65="","",$C$6*MAX(0,A65-$C$4))</f>
        <v/>
      </c>
      <c r="H65" s="17" t="str">
        <f aca="false">IF(A65="","",F65-G65)</f>
        <v/>
      </c>
      <c r="I65" s="17" t="str">
        <f aca="false">IF(A65="","",IFERROR((E65-F65)/H65,""))</f>
        <v/>
      </c>
      <c r="J65" s="18" t="str">
        <f aca="false">IF(A65="","",IFERROR(C65/(E65-F65)*100,""))</f>
        <v/>
      </c>
      <c r="K65" s="18" t="str">
        <f aca="false">IF(OR(A65="",I65="",J65=""),"",IF(OR(I65&lt;=0,J65&lt;=0),"",SQRT((3.47-LOG10(I65))^2+(LOG10(J65)+1.22)^2)))</f>
        <v/>
      </c>
      <c r="L65" s="13" t="str">
        <f aca="false">IF(K65="","",MATCH(K65,$R$5:$R$10,1))</f>
        <v/>
      </c>
      <c r="M65" s="12" t="str">
        <f aca="false">IF(L65="","",INDEX($S$5:$S$10,L65))</f>
        <v/>
      </c>
    </row>
    <row r="66" customFormat="false" ht="15" hidden="false" customHeight="false" outlineLevel="0" collapsed="false">
      <c r="E66" s="16" t="str">
        <f aca="false">IF(A66="","",B66*1000+D66*(1-$C$7))</f>
        <v/>
      </c>
      <c r="F66" s="17" t="str">
        <f aca="false">IF(A66="","",$C$5*A66)</f>
        <v/>
      </c>
      <c r="G66" s="17" t="str">
        <f aca="false">IF(A66="","",$C$6*MAX(0,A66-$C$4))</f>
        <v/>
      </c>
      <c r="H66" s="17" t="str">
        <f aca="false">IF(A66="","",F66-G66)</f>
        <v/>
      </c>
      <c r="I66" s="17" t="str">
        <f aca="false">IF(A66="","",IFERROR((E66-F66)/H66,""))</f>
        <v/>
      </c>
      <c r="J66" s="18" t="str">
        <f aca="false">IF(A66="","",IFERROR(C66/(E66-F66)*100,""))</f>
        <v/>
      </c>
      <c r="K66" s="18" t="str">
        <f aca="false">IF(OR(A66="",I66="",J66=""),"",IF(OR(I66&lt;=0,J66&lt;=0),"",SQRT((3.47-LOG10(I66))^2+(LOG10(J66)+1.22)^2)))</f>
        <v/>
      </c>
      <c r="L66" s="13" t="str">
        <f aca="false">IF(K66="","",MATCH(K66,$R$5:$R$10,1))</f>
        <v/>
      </c>
      <c r="M66" s="12" t="str">
        <f aca="false">IF(L66="","",INDEX($S$5:$S$10,L66))</f>
        <v/>
      </c>
    </row>
    <row r="67" customFormat="false" ht="15" hidden="false" customHeight="false" outlineLevel="0" collapsed="false">
      <c r="E67" s="16" t="str">
        <f aca="false">IF(A67="","",B67*1000+D67*(1-$C$7))</f>
        <v/>
      </c>
      <c r="F67" s="17" t="str">
        <f aca="false">IF(A67="","",$C$5*A67)</f>
        <v/>
      </c>
      <c r="G67" s="17" t="str">
        <f aca="false">IF(A67="","",$C$6*MAX(0,A67-$C$4))</f>
        <v/>
      </c>
      <c r="H67" s="17" t="str">
        <f aca="false">IF(A67="","",F67-G67)</f>
        <v/>
      </c>
      <c r="I67" s="17" t="str">
        <f aca="false">IF(A67="","",IFERROR((E67-F67)/H67,""))</f>
        <v/>
      </c>
      <c r="J67" s="18" t="str">
        <f aca="false">IF(A67="","",IFERROR(C67/(E67-F67)*100,""))</f>
        <v/>
      </c>
      <c r="K67" s="18" t="str">
        <f aca="false">IF(OR(A67="",I67="",J67=""),"",IF(OR(I67&lt;=0,J67&lt;=0),"",SQRT((3.47-LOG10(I67))^2+(LOG10(J67)+1.22)^2)))</f>
        <v/>
      </c>
      <c r="L67" s="13" t="str">
        <f aca="false">IF(K67="","",MATCH(K67,$R$5:$R$10,1))</f>
        <v/>
      </c>
      <c r="M67" s="12" t="str">
        <f aca="false">IF(L67="","",INDEX($S$5:$S$10,L67))</f>
        <v/>
      </c>
    </row>
    <row r="68" customFormat="false" ht="15" hidden="false" customHeight="false" outlineLevel="0" collapsed="false">
      <c r="E68" s="16" t="str">
        <f aca="false">IF(A68="","",B68*1000+D68*(1-$C$7))</f>
        <v/>
      </c>
      <c r="F68" s="17" t="str">
        <f aca="false">IF(A68="","",$C$5*A68)</f>
        <v/>
      </c>
      <c r="G68" s="17" t="str">
        <f aca="false">IF(A68="","",$C$6*MAX(0,A68-$C$4))</f>
        <v/>
      </c>
      <c r="H68" s="17" t="str">
        <f aca="false">IF(A68="","",F68-G68)</f>
        <v/>
      </c>
      <c r="I68" s="17" t="str">
        <f aca="false">IF(A68="","",IFERROR((E68-F68)/H68,""))</f>
        <v/>
      </c>
      <c r="J68" s="18" t="str">
        <f aca="false">IF(A68="","",IFERROR(C68/(E68-F68)*100,""))</f>
        <v/>
      </c>
      <c r="K68" s="18" t="str">
        <f aca="false">IF(OR(A68="",I68="",J68=""),"",IF(OR(I68&lt;=0,J68&lt;=0),"",SQRT((3.47-LOG10(I68))^2+(LOG10(J68)+1.22)^2)))</f>
        <v/>
      </c>
      <c r="L68" s="13" t="str">
        <f aca="false">IF(K68="","",MATCH(K68,$R$5:$R$10,1))</f>
        <v/>
      </c>
      <c r="M68" s="12" t="str">
        <f aca="false">IF(L68="","",INDEX($S$5:$S$10,L68))</f>
        <v/>
      </c>
    </row>
    <row r="69" customFormat="false" ht="15" hidden="false" customHeight="false" outlineLevel="0" collapsed="false">
      <c r="E69" s="16" t="str">
        <f aca="false">IF(A69="","",B69*1000+D69*(1-$C$7))</f>
        <v/>
      </c>
      <c r="F69" s="17" t="str">
        <f aca="false">IF(A69="","",$C$5*A69)</f>
        <v/>
      </c>
      <c r="G69" s="17" t="str">
        <f aca="false">IF(A69="","",$C$6*MAX(0,A69-$C$4))</f>
        <v/>
      </c>
      <c r="H69" s="17" t="str">
        <f aca="false">IF(A69="","",F69-G69)</f>
        <v/>
      </c>
      <c r="I69" s="17" t="str">
        <f aca="false">IF(A69="","",IFERROR((E69-F69)/H69,""))</f>
        <v/>
      </c>
      <c r="J69" s="18" t="str">
        <f aca="false">IF(A69="","",IFERROR(C69/(E69-F69)*100,""))</f>
        <v/>
      </c>
      <c r="K69" s="18" t="str">
        <f aca="false">IF(OR(A69="",I69="",J69=""),"",IF(OR(I69&lt;=0,J69&lt;=0),"",SQRT((3.47-LOG10(I69))^2+(LOG10(J69)+1.22)^2)))</f>
        <v/>
      </c>
      <c r="L69" s="13" t="str">
        <f aca="false">IF(K69="","",MATCH(K69,$R$5:$R$10,1))</f>
        <v/>
      </c>
      <c r="M69" s="12" t="str">
        <f aca="false">IF(L69="","",INDEX($S$5:$S$10,L69))</f>
        <v/>
      </c>
    </row>
    <row r="70" customFormat="false" ht="15" hidden="false" customHeight="false" outlineLevel="0" collapsed="false">
      <c r="E70" s="16" t="str">
        <f aca="false">IF(A70="","",B70*1000+D70*(1-$C$7))</f>
        <v/>
      </c>
      <c r="F70" s="17" t="str">
        <f aca="false">IF(A70="","",$C$5*A70)</f>
        <v/>
      </c>
      <c r="G70" s="17" t="str">
        <f aca="false">IF(A70="","",$C$6*MAX(0,A70-$C$4))</f>
        <v/>
      </c>
      <c r="H70" s="17" t="str">
        <f aca="false">IF(A70="","",F70-G70)</f>
        <v/>
      </c>
      <c r="I70" s="17" t="str">
        <f aca="false">IF(A70="","",IFERROR((E70-F70)/H70,""))</f>
        <v/>
      </c>
      <c r="J70" s="18" t="str">
        <f aca="false">IF(A70="","",IFERROR(C70/(E70-F70)*100,""))</f>
        <v/>
      </c>
      <c r="K70" s="18" t="str">
        <f aca="false">IF(OR(A70="",I70="",J70=""),"",IF(OR(I70&lt;=0,J70&lt;=0),"",SQRT((3.47-LOG10(I70))^2+(LOG10(J70)+1.22)^2)))</f>
        <v/>
      </c>
      <c r="L70" s="13" t="str">
        <f aca="false">IF(K70="","",MATCH(K70,$R$5:$R$10,1))</f>
        <v/>
      </c>
      <c r="M70" s="12" t="str">
        <f aca="false">IF(L70="","",INDEX($S$5:$S$10,L70))</f>
        <v/>
      </c>
    </row>
    <row r="71" customFormat="false" ht="15" hidden="false" customHeight="false" outlineLevel="0" collapsed="false">
      <c r="E71" s="16" t="str">
        <f aca="false">IF(A71="","",B71*1000+D71*(1-$C$7))</f>
        <v/>
      </c>
      <c r="F71" s="17" t="str">
        <f aca="false">IF(A71="","",$C$5*A71)</f>
        <v/>
      </c>
      <c r="G71" s="17" t="str">
        <f aca="false">IF(A71="","",$C$6*MAX(0,A71-$C$4))</f>
        <v/>
      </c>
      <c r="H71" s="17" t="str">
        <f aca="false">IF(A71="","",F71-G71)</f>
        <v/>
      </c>
      <c r="I71" s="17" t="str">
        <f aca="false">IF(A71="","",IFERROR((E71-F71)/H71,""))</f>
        <v/>
      </c>
      <c r="J71" s="18" t="str">
        <f aca="false">IF(A71="","",IFERROR(C71/(E71-F71)*100,""))</f>
        <v/>
      </c>
      <c r="K71" s="18" t="str">
        <f aca="false">IF(OR(A71="",I71="",J71=""),"",IF(OR(I71&lt;=0,J71&lt;=0),"",SQRT((3.47-LOG10(I71))^2+(LOG10(J71)+1.22)^2)))</f>
        <v/>
      </c>
      <c r="L71" s="13" t="str">
        <f aca="false">IF(K71="","",MATCH(K71,$R$5:$R$10,1))</f>
        <v/>
      </c>
      <c r="M71" s="12" t="str">
        <f aca="false">IF(L71="","",INDEX($S$5:$S$10,L71))</f>
        <v/>
      </c>
    </row>
    <row r="72" customFormat="false" ht="15" hidden="false" customHeight="false" outlineLevel="0" collapsed="false">
      <c r="E72" s="16" t="str">
        <f aca="false">IF(A72="","",B72*1000+D72*(1-$C$7))</f>
        <v/>
      </c>
      <c r="F72" s="17" t="str">
        <f aca="false">IF(A72="","",$C$5*A72)</f>
        <v/>
      </c>
      <c r="G72" s="17" t="str">
        <f aca="false">IF(A72="","",$C$6*MAX(0,A72-$C$4))</f>
        <v/>
      </c>
      <c r="H72" s="17" t="str">
        <f aca="false">IF(A72="","",F72-G72)</f>
        <v/>
      </c>
      <c r="I72" s="17" t="str">
        <f aca="false">IF(A72="","",IFERROR((E72-F72)/H72,""))</f>
        <v/>
      </c>
      <c r="J72" s="18" t="str">
        <f aca="false">IF(A72="","",IFERROR(C72/(E72-F72)*100,""))</f>
        <v/>
      </c>
      <c r="K72" s="18" t="str">
        <f aca="false">IF(OR(A72="",I72="",J72=""),"",IF(OR(I72&lt;=0,J72&lt;=0),"",SQRT((3.47-LOG10(I72))^2+(LOG10(J72)+1.22)^2)))</f>
        <v/>
      </c>
      <c r="L72" s="13" t="str">
        <f aca="false">IF(K72="","",MATCH(K72,$R$5:$R$10,1))</f>
        <v/>
      </c>
      <c r="M72" s="12" t="str">
        <f aca="false">IF(L72="","",INDEX($S$5:$S$10,L72))</f>
        <v/>
      </c>
    </row>
    <row r="73" customFormat="false" ht="15" hidden="false" customHeight="false" outlineLevel="0" collapsed="false">
      <c r="E73" s="16" t="str">
        <f aca="false">IF(A73="","",B73*1000+D73*(1-$C$7))</f>
        <v/>
      </c>
      <c r="F73" s="17" t="str">
        <f aca="false">IF(A73="","",$C$5*A73)</f>
        <v/>
      </c>
      <c r="G73" s="17" t="str">
        <f aca="false">IF(A73="","",$C$6*MAX(0,A73-$C$4))</f>
        <v/>
      </c>
      <c r="H73" s="17" t="str">
        <f aca="false">IF(A73="","",F73-G73)</f>
        <v/>
      </c>
      <c r="I73" s="17" t="str">
        <f aca="false">IF(A73="","",IFERROR((E73-F73)/H73,""))</f>
        <v/>
      </c>
      <c r="J73" s="18" t="str">
        <f aca="false">IF(A73="","",IFERROR(C73/(E73-F73)*100,""))</f>
        <v/>
      </c>
      <c r="K73" s="18" t="str">
        <f aca="false">IF(OR(A73="",I73="",J73=""),"",IF(OR(I73&lt;=0,J73&lt;=0),"",SQRT((3.47-LOG10(I73))^2+(LOG10(J73)+1.22)^2)))</f>
        <v/>
      </c>
      <c r="L73" s="13" t="str">
        <f aca="false">IF(K73="","",MATCH(K73,$R$5:$R$10,1))</f>
        <v/>
      </c>
      <c r="M73" s="12" t="str">
        <f aca="false">IF(L73="","",INDEX($S$5:$S$10,L73))</f>
        <v/>
      </c>
    </row>
    <row r="74" customFormat="false" ht="15" hidden="false" customHeight="false" outlineLevel="0" collapsed="false">
      <c r="E74" s="16" t="str">
        <f aca="false">IF(A74="","",B74*1000+D74*(1-$C$7))</f>
        <v/>
      </c>
      <c r="F74" s="17" t="str">
        <f aca="false">IF(A74="","",$C$5*A74)</f>
        <v/>
      </c>
      <c r="G74" s="17" t="str">
        <f aca="false">IF(A74="","",$C$6*MAX(0,A74-$C$4))</f>
        <v/>
      </c>
      <c r="H74" s="17" t="str">
        <f aca="false">IF(A74="","",F74-G74)</f>
        <v/>
      </c>
      <c r="I74" s="17" t="str">
        <f aca="false">IF(A74="","",IFERROR((E74-F74)/H74,""))</f>
        <v/>
      </c>
      <c r="J74" s="18" t="str">
        <f aca="false">IF(A74="","",IFERROR(C74/(E74-F74)*100,""))</f>
        <v/>
      </c>
      <c r="K74" s="18" t="str">
        <f aca="false">IF(OR(A74="",I74="",J74=""),"",IF(OR(I74&lt;=0,J74&lt;=0),"",SQRT((3.47-LOG10(I74))^2+(LOG10(J74)+1.22)^2)))</f>
        <v/>
      </c>
      <c r="L74" s="13" t="str">
        <f aca="false">IF(K74="","",MATCH(K74,$R$5:$R$10,1))</f>
        <v/>
      </c>
      <c r="M74" s="12" t="str">
        <f aca="false">IF(L74="","",INDEX($S$5:$S$10,L74))</f>
        <v/>
      </c>
    </row>
    <row r="75" customFormat="false" ht="15" hidden="false" customHeight="false" outlineLevel="0" collapsed="false">
      <c r="E75" s="16" t="str">
        <f aca="false">IF(A75="","",B75*1000+D75*(1-$C$7))</f>
        <v/>
      </c>
      <c r="F75" s="17" t="str">
        <f aca="false">IF(A75="","",$C$5*A75)</f>
        <v/>
      </c>
      <c r="G75" s="17" t="str">
        <f aca="false">IF(A75="","",$C$6*MAX(0,A75-$C$4))</f>
        <v/>
      </c>
      <c r="H75" s="17" t="str">
        <f aca="false">IF(A75="","",F75-G75)</f>
        <v/>
      </c>
      <c r="I75" s="17" t="str">
        <f aca="false">IF(A75="","",IFERROR((E75-F75)/H75,""))</f>
        <v/>
      </c>
      <c r="J75" s="18" t="str">
        <f aca="false">IF(A75="","",IFERROR(C75/(E75-F75)*100,""))</f>
        <v/>
      </c>
      <c r="K75" s="18" t="str">
        <f aca="false">IF(OR(A75="",I75="",J75=""),"",IF(OR(I75&lt;=0,J75&lt;=0),"",SQRT((3.47-LOG10(I75))^2+(LOG10(J75)+1.22)^2)))</f>
        <v/>
      </c>
      <c r="L75" s="13" t="str">
        <f aca="false">IF(K75="","",MATCH(K75,$R$5:$R$10,1))</f>
        <v/>
      </c>
      <c r="M75" s="12" t="str">
        <f aca="false">IF(L75="","",INDEX($S$5:$S$10,L75))</f>
        <v/>
      </c>
    </row>
    <row r="76" customFormat="false" ht="15" hidden="false" customHeight="false" outlineLevel="0" collapsed="false">
      <c r="E76" s="16" t="str">
        <f aca="false">IF(A76="","",B76*1000+D76*(1-$C$7))</f>
        <v/>
      </c>
      <c r="F76" s="17" t="str">
        <f aca="false">IF(A76="","",$C$5*A76)</f>
        <v/>
      </c>
      <c r="G76" s="17" t="str">
        <f aca="false">IF(A76="","",$C$6*MAX(0,A76-$C$4))</f>
        <v/>
      </c>
      <c r="H76" s="17" t="str">
        <f aca="false">IF(A76="","",F76-G76)</f>
        <v/>
      </c>
      <c r="I76" s="17" t="str">
        <f aca="false">IF(A76="","",IFERROR((E76-F76)/H76,""))</f>
        <v/>
      </c>
      <c r="J76" s="18" t="str">
        <f aca="false">IF(A76="","",IFERROR(C76/(E76-F76)*100,""))</f>
        <v/>
      </c>
      <c r="K76" s="18" t="str">
        <f aca="false">IF(OR(A76="",I76="",J76=""),"",IF(OR(I76&lt;=0,J76&lt;=0),"",SQRT((3.47-LOG10(I76))^2+(LOG10(J76)+1.22)^2)))</f>
        <v/>
      </c>
      <c r="L76" s="13" t="str">
        <f aca="false">IF(K76="","",MATCH(K76,$R$5:$R$10,1))</f>
        <v/>
      </c>
      <c r="M76" s="12" t="str">
        <f aca="false">IF(L76="","",INDEX($S$5:$S$10,L76))</f>
        <v/>
      </c>
    </row>
    <row r="77" customFormat="false" ht="15" hidden="false" customHeight="false" outlineLevel="0" collapsed="false">
      <c r="E77" s="16" t="str">
        <f aca="false">IF(A77="","",B77*1000+D77*(1-$C$7))</f>
        <v/>
      </c>
      <c r="F77" s="17" t="str">
        <f aca="false">IF(A77="","",$C$5*A77)</f>
        <v/>
      </c>
      <c r="G77" s="17" t="str">
        <f aca="false">IF(A77="","",$C$6*MAX(0,A77-$C$4))</f>
        <v/>
      </c>
      <c r="H77" s="17" t="str">
        <f aca="false">IF(A77="","",F77-G77)</f>
        <v/>
      </c>
      <c r="I77" s="17" t="str">
        <f aca="false">IF(A77="","",IFERROR((E77-F77)/H77,""))</f>
        <v/>
      </c>
      <c r="J77" s="18" t="str">
        <f aca="false">IF(A77="","",IFERROR(C77/(E77-F77)*100,""))</f>
        <v/>
      </c>
      <c r="K77" s="18" t="str">
        <f aca="false">IF(OR(A77="",I77="",J77=""),"",IF(OR(I77&lt;=0,J77&lt;=0),"",SQRT((3.47-LOG10(I77))^2+(LOG10(J77)+1.22)^2)))</f>
        <v/>
      </c>
      <c r="L77" s="13" t="str">
        <f aca="false">IF(K77="","",MATCH(K77,$R$5:$R$10,1))</f>
        <v/>
      </c>
      <c r="M77" s="12" t="str">
        <f aca="false">IF(L77="","",INDEX($S$5:$S$10,L77))</f>
        <v/>
      </c>
    </row>
    <row r="78" customFormat="false" ht="15" hidden="false" customHeight="false" outlineLevel="0" collapsed="false">
      <c r="E78" s="16" t="str">
        <f aca="false">IF(A78="","",B78*1000+D78*(1-$C$7))</f>
        <v/>
      </c>
      <c r="F78" s="17" t="str">
        <f aca="false">IF(A78="","",$C$5*A78)</f>
        <v/>
      </c>
      <c r="G78" s="17" t="str">
        <f aca="false">IF(A78="","",$C$6*MAX(0,A78-$C$4))</f>
        <v/>
      </c>
      <c r="H78" s="17" t="str">
        <f aca="false">IF(A78="","",F78-G78)</f>
        <v/>
      </c>
      <c r="I78" s="17" t="str">
        <f aca="false">IF(A78="","",IFERROR((E78-F78)/H78,""))</f>
        <v/>
      </c>
      <c r="J78" s="18" t="str">
        <f aca="false">IF(A78="","",IFERROR(C78/(E78-F78)*100,""))</f>
        <v/>
      </c>
      <c r="K78" s="18" t="str">
        <f aca="false">IF(OR(A78="",I78="",J78=""),"",IF(OR(I78&lt;=0,J78&lt;=0),"",SQRT((3.47-LOG10(I78))^2+(LOG10(J78)+1.22)^2)))</f>
        <v/>
      </c>
      <c r="L78" s="13" t="str">
        <f aca="false">IF(K78="","",MATCH(K78,$R$5:$R$10,1))</f>
        <v/>
      </c>
      <c r="M78" s="12" t="str">
        <f aca="false">IF(L78="","",INDEX($S$5:$S$10,L78))</f>
        <v/>
      </c>
    </row>
    <row r="79" customFormat="false" ht="15" hidden="false" customHeight="false" outlineLevel="0" collapsed="false">
      <c r="E79" s="16" t="str">
        <f aca="false">IF(A79="","",B79*1000+D79*(1-$C$7))</f>
        <v/>
      </c>
      <c r="F79" s="17" t="str">
        <f aca="false">IF(A79="","",$C$5*A79)</f>
        <v/>
      </c>
      <c r="G79" s="17" t="str">
        <f aca="false">IF(A79="","",$C$6*MAX(0,A79-$C$4))</f>
        <v/>
      </c>
      <c r="H79" s="17" t="str">
        <f aca="false">IF(A79="","",F79-G79)</f>
        <v/>
      </c>
      <c r="I79" s="17" t="str">
        <f aca="false">IF(A79="","",IFERROR((E79-F79)/H79,""))</f>
        <v/>
      </c>
      <c r="J79" s="18" t="str">
        <f aca="false">IF(A79="","",IFERROR(C79/(E79-F79)*100,""))</f>
        <v/>
      </c>
      <c r="K79" s="18" t="str">
        <f aca="false">IF(OR(A79="",I79="",J79=""),"",IF(OR(I79&lt;=0,J79&lt;=0),"",SQRT((3.47-LOG10(I79))^2+(LOG10(J79)+1.22)^2)))</f>
        <v/>
      </c>
      <c r="L79" s="13" t="str">
        <f aca="false">IF(K79="","",MATCH(K79,$R$5:$R$10,1))</f>
        <v/>
      </c>
      <c r="M79" s="12" t="str">
        <f aca="false">IF(L79="","",INDEX($S$5:$S$10,L79))</f>
        <v/>
      </c>
    </row>
    <row r="80" customFormat="false" ht="15" hidden="false" customHeight="false" outlineLevel="0" collapsed="false">
      <c r="E80" s="16" t="str">
        <f aca="false">IF(A80="","",B80*1000+D80*(1-$C$7))</f>
        <v/>
      </c>
      <c r="F80" s="17" t="str">
        <f aca="false">IF(A80="","",$C$5*A80)</f>
        <v/>
      </c>
      <c r="G80" s="17" t="str">
        <f aca="false">IF(A80="","",$C$6*MAX(0,A80-$C$4))</f>
        <v/>
      </c>
      <c r="H80" s="17" t="str">
        <f aca="false">IF(A80="","",F80-G80)</f>
        <v/>
      </c>
      <c r="I80" s="17" t="str">
        <f aca="false">IF(A80="","",IFERROR((E80-F80)/H80,""))</f>
        <v/>
      </c>
      <c r="J80" s="18" t="str">
        <f aca="false">IF(A80="","",IFERROR(C80/(E80-F80)*100,""))</f>
        <v/>
      </c>
      <c r="K80" s="18" t="str">
        <f aca="false">IF(OR(A80="",I80="",J80=""),"",IF(OR(I80&lt;=0,J80&lt;=0),"",SQRT((3.47-LOG10(I80))^2+(LOG10(J80)+1.22)^2)))</f>
        <v/>
      </c>
      <c r="L80" s="13" t="str">
        <f aca="false">IF(K80="","",MATCH(K80,$R$5:$R$10,1))</f>
        <v/>
      </c>
      <c r="M80" s="12" t="str">
        <f aca="false">IF(L80="","",INDEX($S$5:$S$10,L80))</f>
        <v/>
      </c>
    </row>
    <row r="81" customFormat="false" ht="15" hidden="false" customHeight="false" outlineLevel="0" collapsed="false">
      <c r="E81" s="16" t="str">
        <f aca="false">IF(A81="","",B81*1000+D81*(1-$C$7))</f>
        <v/>
      </c>
      <c r="F81" s="17" t="str">
        <f aca="false">IF(A81="","",$C$5*A81)</f>
        <v/>
      </c>
      <c r="G81" s="17" t="str">
        <f aca="false">IF(A81="","",$C$6*MAX(0,A81-$C$4))</f>
        <v/>
      </c>
      <c r="H81" s="17" t="str">
        <f aca="false">IF(A81="","",F81-G81)</f>
        <v/>
      </c>
      <c r="I81" s="17" t="str">
        <f aca="false">IF(A81="","",IFERROR((E81-F81)/H81,""))</f>
        <v/>
      </c>
      <c r="J81" s="18" t="str">
        <f aca="false">IF(A81="","",IFERROR(C81/(E81-F81)*100,""))</f>
        <v/>
      </c>
      <c r="K81" s="18" t="str">
        <f aca="false">IF(OR(A81="",I81="",J81=""),"",IF(OR(I81&lt;=0,J81&lt;=0),"",SQRT((3.47-LOG10(I81))^2+(LOG10(J81)+1.22)^2)))</f>
        <v/>
      </c>
      <c r="L81" s="13" t="str">
        <f aca="false">IF(K81="","",MATCH(K81,$R$5:$R$10,1))</f>
        <v/>
      </c>
      <c r="M81" s="12" t="str">
        <f aca="false">IF(L81="","",INDEX($S$5:$S$10,L81))</f>
        <v/>
      </c>
    </row>
    <row r="82" customFormat="false" ht="15" hidden="false" customHeight="false" outlineLevel="0" collapsed="false">
      <c r="E82" s="16" t="str">
        <f aca="false">IF(A82="","",B82*1000+D82*(1-$C$7))</f>
        <v/>
      </c>
      <c r="F82" s="17" t="str">
        <f aca="false">IF(A82="","",$C$5*A82)</f>
        <v/>
      </c>
      <c r="G82" s="17" t="str">
        <f aca="false">IF(A82="","",$C$6*MAX(0,A82-$C$4))</f>
        <v/>
      </c>
      <c r="H82" s="17" t="str">
        <f aca="false">IF(A82="","",F82-G82)</f>
        <v/>
      </c>
      <c r="I82" s="17" t="str">
        <f aca="false">IF(A82="","",IFERROR((E82-F82)/H82,""))</f>
        <v/>
      </c>
      <c r="J82" s="18" t="str">
        <f aca="false">IF(A82="","",IFERROR(C82/(E82-F82)*100,""))</f>
        <v/>
      </c>
      <c r="K82" s="18" t="str">
        <f aca="false">IF(OR(A82="",I82="",J82=""),"",IF(OR(I82&lt;=0,J82&lt;=0),"",SQRT((3.47-LOG10(I82))^2+(LOG10(J82)+1.22)^2)))</f>
        <v/>
      </c>
      <c r="L82" s="13" t="str">
        <f aca="false">IF(K82="","",MATCH(K82,$R$5:$R$10,1))</f>
        <v/>
      </c>
      <c r="M82" s="12" t="str">
        <f aca="false">IF(L82="","",INDEX($S$5:$S$10,L82))</f>
        <v/>
      </c>
    </row>
    <row r="83" customFormat="false" ht="15" hidden="false" customHeight="false" outlineLevel="0" collapsed="false">
      <c r="E83" s="16" t="str">
        <f aca="false">IF(A83="","",B83*1000+D83*(1-$C$7))</f>
        <v/>
      </c>
      <c r="F83" s="17" t="str">
        <f aca="false">IF(A83="","",$C$5*A83)</f>
        <v/>
      </c>
      <c r="G83" s="17" t="str">
        <f aca="false">IF(A83="","",$C$6*MAX(0,A83-$C$4))</f>
        <v/>
      </c>
      <c r="H83" s="17" t="str">
        <f aca="false">IF(A83="","",F83-G83)</f>
        <v/>
      </c>
      <c r="I83" s="17" t="str">
        <f aca="false">IF(A83="","",IFERROR((E83-F83)/H83,""))</f>
        <v/>
      </c>
      <c r="J83" s="18" t="str">
        <f aca="false">IF(A83="","",IFERROR(C83/(E83-F83)*100,""))</f>
        <v/>
      </c>
      <c r="K83" s="18" t="str">
        <f aca="false">IF(OR(A83="",I83="",J83=""),"",IF(OR(I83&lt;=0,J83&lt;=0),"",SQRT((3.47-LOG10(I83))^2+(LOG10(J83)+1.22)^2)))</f>
        <v/>
      </c>
      <c r="L83" s="13" t="str">
        <f aca="false">IF(K83="","",MATCH(K83,$R$5:$R$10,1))</f>
        <v/>
      </c>
      <c r="M83" s="12" t="str">
        <f aca="false">IF(L83="","",INDEX($S$5:$S$10,L83))</f>
        <v/>
      </c>
    </row>
    <row r="84" customFormat="false" ht="15" hidden="false" customHeight="false" outlineLevel="0" collapsed="false">
      <c r="E84" s="16" t="str">
        <f aca="false">IF(A84="","",B84*1000+D84*(1-$C$7))</f>
        <v/>
      </c>
      <c r="F84" s="17" t="str">
        <f aca="false">IF(A84="","",$C$5*A84)</f>
        <v/>
      </c>
      <c r="G84" s="17" t="str">
        <f aca="false">IF(A84="","",$C$6*MAX(0,A84-$C$4))</f>
        <v/>
      </c>
      <c r="H84" s="17" t="str">
        <f aca="false">IF(A84="","",F84-G84)</f>
        <v/>
      </c>
      <c r="I84" s="17" t="str">
        <f aca="false">IF(A84="","",IFERROR((E84-F84)/H84,""))</f>
        <v/>
      </c>
      <c r="J84" s="18" t="str">
        <f aca="false">IF(A84="","",IFERROR(C84/(E84-F84)*100,""))</f>
        <v/>
      </c>
      <c r="K84" s="18" t="str">
        <f aca="false">IF(OR(A84="",I84="",J84=""),"",IF(OR(I84&lt;=0,J84&lt;=0),"",SQRT((3.47-LOG10(I84))^2+(LOG10(J84)+1.22)^2)))</f>
        <v/>
      </c>
      <c r="L84" s="13" t="str">
        <f aca="false">IF(K84="","",MATCH(K84,$R$5:$R$10,1))</f>
        <v/>
      </c>
      <c r="M84" s="12" t="str">
        <f aca="false">IF(L84="","",INDEX($S$5:$S$10,L84))</f>
        <v/>
      </c>
    </row>
    <row r="85" customFormat="false" ht="15" hidden="false" customHeight="false" outlineLevel="0" collapsed="false">
      <c r="E85" s="16" t="str">
        <f aca="false">IF(A85="","",B85*1000+D85*(1-$C$7))</f>
        <v/>
      </c>
      <c r="F85" s="17" t="str">
        <f aca="false">IF(A85="","",$C$5*A85)</f>
        <v/>
      </c>
      <c r="G85" s="17" t="str">
        <f aca="false">IF(A85="","",$C$6*MAX(0,A85-$C$4))</f>
        <v/>
      </c>
      <c r="H85" s="17" t="str">
        <f aca="false">IF(A85="","",F85-G85)</f>
        <v/>
      </c>
      <c r="I85" s="17" t="str">
        <f aca="false">IF(A85="","",IFERROR((E85-F85)/H85,""))</f>
        <v/>
      </c>
      <c r="J85" s="18" t="str">
        <f aca="false">IF(A85="","",IFERROR(C85/(E85-F85)*100,""))</f>
        <v/>
      </c>
      <c r="K85" s="18" t="str">
        <f aca="false">IF(OR(A85="",I85="",J85=""),"",IF(OR(I85&lt;=0,J85&lt;=0),"",SQRT((3.47-LOG10(I85))^2+(LOG10(J85)+1.22)^2)))</f>
        <v/>
      </c>
      <c r="L85" s="13" t="str">
        <f aca="false">IF(K85="","",MATCH(K85,$R$5:$R$10,1))</f>
        <v/>
      </c>
      <c r="M85" s="12" t="str">
        <f aca="false">IF(L85="","",INDEX($S$5:$S$10,L85))</f>
        <v/>
      </c>
    </row>
    <row r="86" customFormat="false" ht="15" hidden="false" customHeight="false" outlineLevel="0" collapsed="false">
      <c r="E86" s="16" t="str">
        <f aca="false">IF(A86="","",B86*1000+D86*(1-$C$7))</f>
        <v/>
      </c>
      <c r="F86" s="17" t="str">
        <f aca="false">IF(A86="","",$C$5*A86)</f>
        <v/>
      </c>
      <c r="G86" s="17" t="str">
        <f aca="false">IF(A86="","",$C$6*MAX(0,A86-$C$4))</f>
        <v/>
      </c>
      <c r="H86" s="17" t="str">
        <f aca="false">IF(A86="","",F86-G86)</f>
        <v/>
      </c>
      <c r="I86" s="17" t="str">
        <f aca="false">IF(A86="","",IFERROR((E86-F86)/H86,""))</f>
        <v/>
      </c>
      <c r="J86" s="18" t="str">
        <f aca="false">IF(A86="","",IFERROR(C86/(E86-F86)*100,""))</f>
        <v/>
      </c>
      <c r="K86" s="18" t="str">
        <f aca="false">IF(OR(A86="",I86="",J86=""),"",IF(OR(I86&lt;=0,J86&lt;=0),"",SQRT((3.47-LOG10(I86))^2+(LOG10(J86)+1.22)^2)))</f>
        <v/>
      </c>
      <c r="L86" s="13" t="str">
        <f aca="false">IF(K86="","",MATCH(K86,$R$5:$R$10,1))</f>
        <v/>
      </c>
      <c r="M86" s="12" t="str">
        <f aca="false">IF(L86="","",INDEX($S$5:$S$10,L86))</f>
        <v/>
      </c>
    </row>
    <row r="87" customFormat="false" ht="15" hidden="false" customHeight="false" outlineLevel="0" collapsed="false">
      <c r="E87" s="16" t="str">
        <f aca="false">IF(A87="","",B87*1000+D87*(1-$C$7))</f>
        <v/>
      </c>
      <c r="F87" s="17" t="str">
        <f aca="false">IF(A87="","",$C$5*A87)</f>
        <v/>
      </c>
      <c r="G87" s="17" t="str">
        <f aca="false">IF(A87="","",$C$6*MAX(0,A87-$C$4))</f>
        <v/>
      </c>
      <c r="H87" s="17" t="str">
        <f aca="false">IF(A87="","",F87-G87)</f>
        <v/>
      </c>
      <c r="I87" s="17" t="str">
        <f aca="false">IF(A87="","",IFERROR((E87-F87)/H87,""))</f>
        <v/>
      </c>
      <c r="J87" s="18" t="str">
        <f aca="false">IF(A87="","",IFERROR(C87/(E87-F87)*100,""))</f>
        <v/>
      </c>
      <c r="K87" s="18" t="str">
        <f aca="false">IF(OR(A87="",I87="",J87=""),"",IF(OR(I87&lt;=0,J87&lt;=0),"",SQRT((3.47-LOG10(I87))^2+(LOG10(J87)+1.22)^2)))</f>
        <v/>
      </c>
      <c r="L87" s="13" t="str">
        <f aca="false">IF(K87="","",MATCH(K87,$R$5:$R$10,1))</f>
        <v/>
      </c>
      <c r="M87" s="12" t="str">
        <f aca="false">IF(L87="","",INDEX($S$5:$S$10,L87))</f>
        <v/>
      </c>
    </row>
    <row r="88" customFormat="false" ht="15" hidden="false" customHeight="false" outlineLevel="0" collapsed="false">
      <c r="E88" s="16" t="str">
        <f aca="false">IF(A88="","",B88*1000+D88*(1-$C$7))</f>
        <v/>
      </c>
      <c r="F88" s="17" t="str">
        <f aca="false">IF(A88="","",$C$5*A88)</f>
        <v/>
      </c>
      <c r="G88" s="17" t="str">
        <f aca="false">IF(A88="","",$C$6*MAX(0,A88-$C$4))</f>
        <v/>
      </c>
      <c r="H88" s="17" t="str">
        <f aca="false">IF(A88="","",F88-G88)</f>
        <v/>
      </c>
      <c r="I88" s="17" t="str">
        <f aca="false">IF(A88="","",IFERROR((E88-F88)/H88,""))</f>
        <v/>
      </c>
      <c r="J88" s="18" t="str">
        <f aca="false">IF(A88="","",IFERROR(C88/(E88-F88)*100,""))</f>
        <v/>
      </c>
      <c r="K88" s="18" t="str">
        <f aca="false">IF(OR(A88="",I88="",J88=""),"",IF(OR(I88&lt;=0,J88&lt;=0),"",SQRT((3.47-LOG10(I88))^2+(LOG10(J88)+1.22)^2)))</f>
        <v/>
      </c>
      <c r="L88" s="13" t="str">
        <f aca="false">IF(K88="","",MATCH(K88,$R$5:$R$10,1))</f>
        <v/>
      </c>
      <c r="M88" s="12" t="str">
        <f aca="false">IF(L88="","",INDEX($S$5:$S$10,L88))</f>
        <v/>
      </c>
    </row>
    <row r="89" customFormat="false" ht="15" hidden="false" customHeight="false" outlineLevel="0" collapsed="false">
      <c r="E89" s="16" t="str">
        <f aca="false">IF(A89="","",B89*1000+D89*(1-$C$7))</f>
        <v/>
      </c>
      <c r="F89" s="17" t="str">
        <f aca="false">IF(A89="","",$C$5*A89)</f>
        <v/>
      </c>
      <c r="G89" s="17" t="str">
        <f aca="false">IF(A89="","",$C$6*MAX(0,A89-$C$4))</f>
        <v/>
      </c>
      <c r="H89" s="17" t="str">
        <f aca="false">IF(A89="","",F89-G89)</f>
        <v/>
      </c>
      <c r="I89" s="17" t="str">
        <f aca="false">IF(A89="","",IFERROR((E89-F89)/H89,""))</f>
        <v/>
      </c>
      <c r="J89" s="18" t="str">
        <f aca="false">IF(A89="","",IFERROR(C89/(E89-F89)*100,""))</f>
        <v/>
      </c>
      <c r="K89" s="18" t="str">
        <f aca="false">IF(OR(A89="",I89="",J89=""),"",IF(OR(I89&lt;=0,J89&lt;=0),"",SQRT((3.47-LOG10(I89))^2+(LOG10(J89)+1.22)^2)))</f>
        <v/>
      </c>
      <c r="L89" s="13" t="str">
        <f aca="false">IF(K89="","",MATCH(K89,$R$5:$R$10,1))</f>
        <v/>
      </c>
      <c r="M89" s="12" t="str">
        <f aca="false">IF(L89="","",INDEX($S$5:$S$10,L89))</f>
        <v/>
      </c>
    </row>
    <row r="90" customFormat="false" ht="15" hidden="false" customHeight="false" outlineLevel="0" collapsed="false">
      <c r="E90" s="16" t="str">
        <f aca="false">IF(A90="","",B90*1000+D90*(1-$C$7))</f>
        <v/>
      </c>
      <c r="F90" s="17" t="str">
        <f aca="false">IF(A90="","",$C$5*A90)</f>
        <v/>
      </c>
      <c r="G90" s="17" t="str">
        <f aca="false">IF(A90="","",$C$6*MAX(0,A90-$C$4))</f>
        <v/>
      </c>
      <c r="H90" s="17" t="str">
        <f aca="false">IF(A90="","",F90-G90)</f>
        <v/>
      </c>
      <c r="I90" s="17" t="str">
        <f aca="false">IF(A90="","",IFERROR((E90-F90)/H90,""))</f>
        <v/>
      </c>
      <c r="J90" s="18" t="str">
        <f aca="false">IF(A90="","",IFERROR(C90/(E90-F90)*100,""))</f>
        <v/>
      </c>
      <c r="K90" s="18" t="str">
        <f aca="false">IF(OR(A90="",I90="",J90=""),"",IF(OR(I90&lt;=0,J90&lt;=0),"",SQRT((3.47-LOG10(I90))^2+(LOG10(J90)+1.22)^2)))</f>
        <v/>
      </c>
      <c r="L90" s="13" t="str">
        <f aca="false">IF(K90="","",MATCH(K90,$R$5:$R$10,1))</f>
        <v/>
      </c>
      <c r="M90" s="12" t="str">
        <f aca="false">IF(L90="","",INDEX($S$5:$S$10,L90))</f>
        <v/>
      </c>
    </row>
    <row r="91" customFormat="false" ht="15" hidden="false" customHeight="false" outlineLevel="0" collapsed="false">
      <c r="E91" s="16" t="str">
        <f aca="false">IF(A91="","",B91*1000+D91*(1-$C$7))</f>
        <v/>
      </c>
      <c r="F91" s="17" t="str">
        <f aca="false">IF(A91="","",$C$5*A91)</f>
        <v/>
      </c>
      <c r="G91" s="17" t="str">
        <f aca="false">IF(A91="","",$C$6*MAX(0,A91-$C$4))</f>
        <v/>
      </c>
      <c r="H91" s="17" t="str">
        <f aca="false">IF(A91="","",F91-G91)</f>
        <v/>
      </c>
      <c r="I91" s="17" t="str">
        <f aca="false">IF(A91="","",IFERROR((E91-F91)/H91,""))</f>
        <v/>
      </c>
      <c r="J91" s="18" t="str">
        <f aca="false">IF(A91="","",IFERROR(C91/(E91-F91)*100,""))</f>
        <v/>
      </c>
      <c r="K91" s="18" t="str">
        <f aca="false">IF(OR(A91="",I91="",J91=""),"",IF(OR(I91&lt;=0,J91&lt;=0),"",SQRT((3.47-LOG10(I91))^2+(LOG10(J91)+1.22)^2)))</f>
        <v/>
      </c>
      <c r="L91" s="13" t="str">
        <f aca="false">IF(K91="","",MATCH(K91,$R$5:$R$10,1))</f>
        <v/>
      </c>
      <c r="M91" s="12" t="str">
        <f aca="false">IF(L91="","",INDEX($S$5:$S$10,L91))</f>
        <v/>
      </c>
    </row>
    <row r="92" customFormat="false" ht="15" hidden="false" customHeight="false" outlineLevel="0" collapsed="false">
      <c r="E92" s="16" t="str">
        <f aca="false">IF(A92="","",B92*1000+D92*(1-$C$7))</f>
        <v/>
      </c>
      <c r="F92" s="17" t="str">
        <f aca="false">IF(A92="","",$C$5*A92)</f>
        <v/>
      </c>
      <c r="G92" s="17" t="str">
        <f aca="false">IF(A92="","",$C$6*MAX(0,A92-$C$4))</f>
        <v/>
      </c>
      <c r="H92" s="17" t="str">
        <f aca="false">IF(A92="","",F92-G92)</f>
        <v/>
      </c>
      <c r="I92" s="17" t="str">
        <f aca="false">IF(A92="","",IFERROR((E92-F92)/H92,""))</f>
        <v/>
      </c>
      <c r="J92" s="18" t="str">
        <f aca="false">IF(A92="","",IFERROR(C92/(E92-F92)*100,""))</f>
        <v/>
      </c>
      <c r="K92" s="18" t="str">
        <f aca="false">IF(OR(A92="",I92="",J92=""),"",IF(OR(I92&lt;=0,J92&lt;=0),"",SQRT((3.47-LOG10(I92))^2+(LOG10(J92)+1.22)^2)))</f>
        <v/>
      </c>
      <c r="L92" s="13" t="str">
        <f aca="false">IF(K92="","",MATCH(K92,$R$5:$R$10,1))</f>
        <v/>
      </c>
      <c r="M92" s="12" t="str">
        <f aca="false">IF(L92="","",INDEX($S$5:$S$10,L92))</f>
        <v/>
      </c>
    </row>
    <row r="93" customFormat="false" ht="15" hidden="false" customHeight="false" outlineLevel="0" collapsed="false">
      <c r="E93" s="16" t="str">
        <f aca="false">IF(A93="","",B93*1000+D93*(1-$C$7))</f>
        <v/>
      </c>
      <c r="F93" s="17" t="str">
        <f aca="false">IF(A93="","",$C$5*A93)</f>
        <v/>
      </c>
      <c r="G93" s="17" t="str">
        <f aca="false">IF(A93="","",$C$6*MAX(0,A93-$C$4))</f>
        <v/>
      </c>
      <c r="H93" s="17" t="str">
        <f aca="false">IF(A93="","",F93-G93)</f>
        <v/>
      </c>
      <c r="I93" s="17" t="str">
        <f aca="false">IF(A93="","",IFERROR((E93-F93)/H93,""))</f>
        <v/>
      </c>
      <c r="J93" s="18" t="str">
        <f aca="false">IF(A93="","",IFERROR(C93/(E93-F93)*100,""))</f>
        <v/>
      </c>
      <c r="K93" s="18" t="str">
        <f aca="false">IF(OR(A93="",I93="",J93=""),"",IF(OR(I93&lt;=0,J93&lt;=0),"",SQRT((3.47-LOG10(I93))^2+(LOG10(J93)+1.22)^2)))</f>
        <v/>
      </c>
      <c r="L93" s="13" t="str">
        <f aca="false">IF(K93="","",MATCH(K93,$R$5:$R$10,1))</f>
        <v/>
      </c>
      <c r="M93" s="12" t="str">
        <f aca="false">IF(L93="","",INDEX($S$5:$S$10,L93))</f>
        <v/>
      </c>
    </row>
    <row r="94" customFormat="false" ht="15" hidden="false" customHeight="false" outlineLevel="0" collapsed="false">
      <c r="E94" s="16" t="str">
        <f aca="false">IF(A94="","",B94*1000+D94*(1-$C$7))</f>
        <v/>
      </c>
      <c r="F94" s="17" t="str">
        <f aca="false">IF(A94="","",$C$5*A94)</f>
        <v/>
      </c>
      <c r="G94" s="17" t="str">
        <f aca="false">IF(A94="","",$C$6*MAX(0,A94-$C$4))</f>
        <v/>
      </c>
      <c r="H94" s="17" t="str">
        <f aca="false">IF(A94="","",F94-G94)</f>
        <v/>
      </c>
      <c r="I94" s="17" t="str">
        <f aca="false">IF(A94="","",IFERROR((E94-F94)/H94,""))</f>
        <v/>
      </c>
      <c r="J94" s="18" t="str">
        <f aca="false">IF(A94="","",IFERROR(C94/(E94-F94)*100,""))</f>
        <v/>
      </c>
      <c r="K94" s="18" t="str">
        <f aca="false">IF(OR(A94="",I94="",J94=""),"",IF(OR(I94&lt;=0,J94&lt;=0),"",SQRT((3.47-LOG10(I94))^2+(LOG10(J94)+1.22)^2)))</f>
        <v/>
      </c>
      <c r="L94" s="13" t="str">
        <f aca="false">IF(K94="","",MATCH(K94,$R$5:$R$10,1))</f>
        <v/>
      </c>
      <c r="M94" s="12" t="str">
        <f aca="false">IF(L94="","",INDEX($S$5:$S$10,L94))</f>
        <v/>
      </c>
    </row>
    <row r="95" customFormat="false" ht="15" hidden="false" customHeight="false" outlineLevel="0" collapsed="false">
      <c r="E95" s="16" t="str">
        <f aca="false">IF(A95="","",B95*1000+D95*(1-$C$7))</f>
        <v/>
      </c>
      <c r="F95" s="17" t="str">
        <f aca="false">IF(A95="","",$C$5*A95)</f>
        <v/>
      </c>
      <c r="G95" s="17" t="str">
        <f aca="false">IF(A95="","",$C$6*MAX(0,A95-$C$4))</f>
        <v/>
      </c>
      <c r="H95" s="17" t="str">
        <f aca="false">IF(A95="","",F95-G95)</f>
        <v/>
      </c>
      <c r="I95" s="17" t="str">
        <f aca="false">IF(A95="","",IFERROR((E95-F95)/H95,""))</f>
        <v/>
      </c>
      <c r="J95" s="18" t="str">
        <f aca="false">IF(A95="","",IFERROR(C95/(E95-F95)*100,""))</f>
        <v/>
      </c>
      <c r="K95" s="18" t="str">
        <f aca="false">IF(OR(A95="",I95="",J95=""),"",IF(OR(I95&lt;=0,J95&lt;=0),"",SQRT((3.47-LOG10(I95))^2+(LOG10(J95)+1.22)^2)))</f>
        <v/>
      </c>
      <c r="L95" s="13" t="str">
        <f aca="false">IF(K95="","",MATCH(K95,$R$5:$R$10,1))</f>
        <v/>
      </c>
      <c r="M95" s="12" t="str">
        <f aca="false">IF(L95="","",INDEX($S$5:$S$10,L95))</f>
        <v/>
      </c>
    </row>
    <row r="96" customFormat="false" ht="15" hidden="false" customHeight="false" outlineLevel="0" collapsed="false">
      <c r="E96" s="16" t="str">
        <f aca="false">IF(A96="","",B96*1000+D96*(1-$C$7))</f>
        <v/>
      </c>
      <c r="F96" s="17" t="str">
        <f aca="false">IF(A96="","",$C$5*A96)</f>
        <v/>
      </c>
      <c r="G96" s="17" t="str">
        <f aca="false">IF(A96="","",$C$6*MAX(0,A96-$C$4))</f>
        <v/>
      </c>
      <c r="H96" s="17" t="str">
        <f aca="false">IF(A96="","",F96-G96)</f>
        <v/>
      </c>
      <c r="I96" s="17" t="str">
        <f aca="false">IF(A96="","",IFERROR((E96-F96)/H96,""))</f>
        <v/>
      </c>
      <c r="J96" s="18" t="str">
        <f aca="false">IF(A96="","",IFERROR(C96/(E96-F96)*100,""))</f>
        <v/>
      </c>
      <c r="K96" s="18" t="str">
        <f aca="false">IF(OR(A96="",I96="",J96=""),"",IF(OR(I96&lt;=0,J96&lt;=0),"",SQRT((3.47-LOG10(I96))^2+(LOG10(J96)+1.22)^2)))</f>
        <v/>
      </c>
      <c r="L96" s="13" t="str">
        <f aca="false">IF(K96="","",MATCH(K96,$R$5:$R$10,1))</f>
        <v/>
      </c>
      <c r="M96" s="12" t="str">
        <f aca="false">IF(L96="","",INDEX($S$5:$S$10,L96))</f>
        <v/>
      </c>
    </row>
    <row r="97" customFormat="false" ht="15" hidden="false" customHeight="false" outlineLevel="0" collapsed="false">
      <c r="E97" s="16" t="str">
        <f aca="false">IF(A97="","",B97*1000+D97*(1-$C$7))</f>
        <v/>
      </c>
      <c r="F97" s="17" t="str">
        <f aca="false">IF(A97="","",$C$5*A97)</f>
        <v/>
      </c>
      <c r="G97" s="17" t="str">
        <f aca="false">IF(A97="","",$C$6*MAX(0,A97-$C$4))</f>
        <v/>
      </c>
      <c r="H97" s="17" t="str">
        <f aca="false">IF(A97="","",F97-G97)</f>
        <v/>
      </c>
      <c r="I97" s="17" t="str">
        <f aca="false">IF(A97="","",IFERROR((E97-F97)/H97,""))</f>
        <v/>
      </c>
      <c r="J97" s="18" t="str">
        <f aca="false">IF(A97="","",IFERROR(C97/(E97-F97)*100,""))</f>
        <v/>
      </c>
      <c r="K97" s="18" t="str">
        <f aca="false">IF(OR(A97="",I97="",J97=""),"",IF(OR(I97&lt;=0,J97&lt;=0),"",SQRT((3.47-LOG10(I97))^2+(LOG10(J97)+1.22)^2)))</f>
        <v/>
      </c>
      <c r="L97" s="13" t="str">
        <f aca="false">IF(K97="","",MATCH(K97,$R$5:$R$10,1))</f>
        <v/>
      </c>
      <c r="M97" s="12" t="str">
        <f aca="false">IF(L97="","",INDEX($S$5:$S$10,L97))</f>
        <v/>
      </c>
    </row>
    <row r="98" customFormat="false" ht="15" hidden="false" customHeight="false" outlineLevel="0" collapsed="false">
      <c r="E98" s="16" t="str">
        <f aca="false">IF(A98="","",B98*1000+D98*(1-$C$7))</f>
        <v/>
      </c>
      <c r="F98" s="17" t="str">
        <f aca="false">IF(A98="","",$C$5*A98)</f>
        <v/>
      </c>
      <c r="G98" s="17" t="str">
        <f aca="false">IF(A98="","",$C$6*MAX(0,A98-$C$4))</f>
        <v/>
      </c>
      <c r="H98" s="17" t="str">
        <f aca="false">IF(A98="","",F98-G98)</f>
        <v/>
      </c>
      <c r="I98" s="17" t="str">
        <f aca="false">IF(A98="","",IFERROR((E98-F98)/H98,""))</f>
        <v/>
      </c>
      <c r="J98" s="18" t="str">
        <f aca="false">IF(A98="","",IFERROR(C98/(E98-F98)*100,""))</f>
        <v/>
      </c>
      <c r="K98" s="18" t="str">
        <f aca="false">IF(OR(A98="",I98="",J98=""),"",IF(OR(I98&lt;=0,J98&lt;=0),"",SQRT((3.47-LOG10(I98))^2+(LOG10(J98)+1.22)^2)))</f>
        <v/>
      </c>
      <c r="L98" s="13" t="str">
        <f aca="false">IF(K98="","",MATCH(K98,$R$5:$R$10,1))</f>
        <v/>
      </c>
      <c r="M98" s="12" t="str">
        <f aca="false">IF(L98="","",INDEX($S$5:$S$10,L98))</f>
        <v/>
      </c>
    </row>
    <row r="99" customFormat="false" ht="15" hidden="false" customHeight="false" outlineLevel="0" collapsed="false">
      <c r="E99" s="16" t="str">
        <f aca="false">IF(A99="","",B99*1000+D99*(1-$C$7))</f>
        <v/>
      </c>
      <c r="F99" s="17" t="str">
        <f aca="false">IF(A99="","",$C$5*A99)</f>
        <v/>
      </c>
      <c r="G99" s="17" t="str">
        <f aca="false">IF(A99="","",$C$6*MAX(0,A99-$C$4))</f>
        <v/>
      </c>
      <c r="H99" s="17" t="str">
        <f aca="false">IF(A99="","",F99-G99)</f>
        <v/>
      </c>
      <c r="I99" s="17" t="str">
        <f aca="false">IF(A99="","",IFERROR((E99-F99)/H99,""))</f>
        <v/>
      </c>
      <c r="J99" s="18" t="str">
        <f aca="false">IF(A99="","",IFERROR(C99/(E99-F99)*100,""))</f>
        <v/>
      </c>
      <c r="K99" s="18" t="str">
        <f aca="false">IF(OR(A99="",I99="",J99=""),"",IF(OR(I99&lt;=0,J99&lt;=0),"",SQRT((3.47-LOG10(I99))^2+(LOG10(J99)+1.22)^2)))</f>
        <v/>
      </c>
      <c r="L99" s="13" t="str">
        <f aca="false">IF(K99="","",MATCH(K99,$R$5:$R$10,1))</f>
        <v/>
      </c>
      <c r="M99" s="12" t="str">
        <f aca="false">IF(L99="","",INDEX($S$5:$S$10,L99))</f>
        <v/>
      </c>
    </row>
    <row r="100" customFormat="false" ht="15" hidden="false" customHeight="false" outlineLevel="0" collapsed="false">
      <c r="E100" s="16" t="str">
        <f aca="false">IF(A100="","",B100*1000+D100*(1-$C$7))</f>
        <v/>
      </c>
      <c r="F100" s="17" t="str">
        <f aca="false">IF(A100="","",$C$5*A100)</f>
        <v/>
      </c>
      <c r="G100" s="17" t="str">
        <f aca="false">IF(A100="","",$C$6*MAX(0,A100-$C$4))</f>
        <v/>
      </c>
      <c r="H100" s="17" t="str">
        <f aca="false">IF(A100="","",F100-G100)</f>
        <v/>
      </c>
      <c r="I100" s="17" t="str">
        <f aca="false">IF(A100="","",IFERROR((E100-F100)/H100,""))</f>
        <v/>
      </c>
      <c r="J100" s="18" t="str">
        <f aca="false">IF(A100="","",IFERROR(C100/(E100-F100)*100,""))</f>
        <v/>
      </c>
      <c r="K100" s="18" t="str">
        <f aca="false">IF(OR(A100="",I100="",J100=""),"",IF(OR(I100&lt;=0,J100&lt;=0),"",SQRT((3.47-LOG10(I100))^2+(LOG10(J100)+1.22)^2)))</f>
        <v/>
      </c>
      <c r="L100" s="13" t="str">
        <f aca="false">IF(K100="","",MATCH(K100,$R$5:$R$10,1))</f>
        <v/>
      </c>
      <c r="M100" s="12" t="str">
        <f aca="false">IF(L100="","",INDEX($S$5:$S$10,L100))</f>
        <v/>
      </c>
    </row>
    <row r="101" customFormat="false" ht="15" hidden="false" customHeight="false" outlineLevel="0" collapsed="false">
      <c r="E101" s="16" t="str">
        <f aca="false">IF(A101="","",B101*1000+D101*(1-$C$7))</f>
        <v/>
      </c>
      <c r="F101" s="17" t="str">
        <f aca="false">IF(A101="","",$C$5*A101)</f>
        <v/>
      </c>
      <c r="G101" s="17" t="str">
        <f aca="false">IF(A101="","",$C$6*MAX(0,A101-$C$4))</f>
        <v/>
      </c>
      <c r="H101" s="17" t="str">
        <f aca="false">IF(A101="","",F101-G101)</f>
        <v/>
      </c>
      <c r="I101" s="17" t="str">
        <f aca="false">IF(A101="","",IFERROR((E101-F101)/H101,""))</f>
        <v/>
      </c>
      <c r="J101" s="18" t="str">
        <f aca="false">IF(A101="","",IFERROR(C101/(E101-F101)*100,""))</f>
        <v/>
      </c>
      <c r="K101" s="18" t="str">
        <f aca="false">IF(OR(A101="",I101="",J101=""),"",IF(OR(I101&lt;=0,J101&lt;=0),"",SQRT((3.47-LOG10(I101))^2+(LOG10(J101)+1.22)^2)))</f>
        <v/>
      </c>
      <c r="L101" s="13" t="str">
        <f aca="false">IF(K101="","",MATCH(K101,$R$5:$R$10,1))</f>
        <v/>
      </c>
      <c r="M101" s="12" t="str">
        <f aca="false">IF(L101="","",INDEX($S$5:$S$10,L101))</f>
        <v/>
      </c>
    </row>
    <row r="102" customFormat="false" ht="15" hidden="false" customHeight="false" outlineLevel="0" collapsed="false">
      <c r="E102" s="16" t="str">
        <f aca="false">IF(A102="","",B102*1000+D102*(1-$C$7))</f>
        <v/>
      </c>
      <c r="F102" s="17" t="str">
        <f aca="false">IF(A102="","",$C$5*A102)</f>
        <v/>
      </c>
      <c r="G102" s="17" t="str">
        <f aca="false">IF(A102="","",$C$6*MAX(0,A102-$C$4))</f>
        <v/>
      </c>
      <c r="H102" s="17" t="str">
        <f aca="false">IF(A102="","",F102-G102)</f>
        <v/>
      </c>
      <c r="I102" s="17" t="str">
        <f aca="false">IF(A102="","",IFERROR((E102-F102)/H102,""))</f>
        <v/>
      </c>
      <c r="J102" s="18" t="str">
        <f aca="false">IF(A102="","",IFERROR(C102/(E102-F102)*100,""))</f>
        <v/>
      </c>
      <c r="K102" s="18" t="str">
        <f aca="false">IF(OR(A102="",I102="",J102=""),"",IF(OR(I102&lt;=0,J102&lt;=0),"",SQRT((3.47-LOG10(I102))^2+(LOG10(J102)+1.22)^2)))</f>
        <v/>
      </c>
      <c r="L102" s="13" t="str">
        <f aca="false">IF(K102="","",MATCH(K102,$R$5:$R$10,1))</f>
        <v/>
      </c>
      <c r="M102" s="12" t="str">
        <f aca="false">IF(L102="","",INDEX($S$5:$S$10,L102))</f>
        <v/>
      </c>
    </row>
    <row r="103" customFormat="false" ht="15" hidden="false" customHeight="false" outlineLevel="0" collapsed="false">
      <c r="E103" s="16" t="str">
        <f aca="false">IF(A103="","",B103*1000+D103*(1-$C$7))</f>
        <v/>
      </c>
      <c r="F103" s="17" t="str">
        <f aca="false">IF(A103="","",$C$5*A103)</f>
        <v/>
      </c>
      <c r="G103" s="17" t="str">
        <f aca="false">IF(A103="","",$C$6*MAX(0,A103-$C$4))</f>
        <v/>
      </c>
      <c r="H103" s="17" t="str">
        <f aca="false">IF(A103="","",F103-G103)</f>
        <v/>
      </c>
      <c r="I103" s="17" t="str">
        <f aca="false">IF(A103="","",IFERROR((E103-F103)/H103,""))</f>
        <v/>
      </c>
      <c r="J103" s="18" t="str">
        <f aca="false">IF(A103="","",IFERROR(C103/(E103-F103)*100,""))</f>
        <v/>
      </c>
      <c r="K103" s="18" t="str">
        <f aca="false">IF(OR(A103="",I103="",J103=""),"",IF(OR(I103&lt;=0,J103&lt;=0),"",SQRT((3.47-LOG10(I103))^2+(LOG10(J103)+1.22)^2)))</f>
        <v/>
      </c>
      <c r="L103" s="13" t="str">
        <f aca="false">IF(K103="","",MATCH(K103,$R$5:$R$10,1))</f>
        <v/>
      </c>
      <c r="M103" s="12" t="str">
        <f aca="false">IF(L103="","",INDEX($S$5:$S$10,L103))</f>
        <v/>
      </c>
    </row>
    <row r="104" customFormat="false" ht="15" hidden="false" customHeight="false" outlineLevel="0" collapsed="false">
      <c r="E104" s="16" t="str">
        <f aca="false">IF(A104="","",B104*1000+D104*(1-$C$7))</f>
        <v/>
      </c>
      <c r="F104" s="17" t="str">
        <f aca="false">IF(A104="","",$C$5*A104)</f>
        <v/>
      </c>
      <c r="G104" s="17" t="str">
        <f aca="false">IF(A104="","",$C$6*MAX(0,A104-$C$4))</f>
        <v/>
      </c>
      <c r="H104" s="17" t="str">
        <f aca="false">IF(A104="","",F104-G104)</f>
        <v/>
      </c>
      <c r="I104" s="17" t="str">
        <f aca="false">IF(A104="","",IFERROR((E104-F104)/H104,""))</f>
        <v/>
      </c>
      <c r="J104" s="18" t="str">
        <f aca="false">IF(A104="","",IFERROR(C104/(E104-F104)*100,""))</f>
        <v/>
      </c>
      <c r="K104" s="18" t="str">
        <f aca="false">IF(OR(A104="",I104="",J104=""),"",IF(OR(I104&lt;=0,J104&lt;=0),"",SQRT((3.47-LOG10(I104))^2+(LOG10(J104)+1.22)^2)))</f>
        <v/>
      </c>
      <c r="L104" s="13" t="str">
        <f aca="false">IF(K104="","",MATCH(K104,$R$5:$R$10,1))</f>
        <v/>
      </c>
      <c r="M104" s="12" t="str">
        <f aca="false">IF(L104="","",INDEX($S$5:$S$10,L104))</f>
        <v/>
      </c>
    </row>
    <row r="105" customFormat="false" ht="15" hidden="false" customHeight="false" outlineLevel="0" collapsed="false">
      <c r="E105" s="16" t="str">
        <f aca="false">IF(A105="","",B105*1000+D105*(1-$C$7))</f>
        <v/>
      </c>
      <c r="F105" s="17" t="str">
        <f aca="false">IF(A105="","",$C$5*A105)</f>
        <v/>
      </c>
      <c r="G105" s="17" t="str">
        <f aca="false">IF(A105="","",$C$6*MAX(0,A105-$C$4))</f>
        <v/>
      </c>
      <c r="H105" s="17" t="str">
        <f aca="false">IF(A105="","",F105-G105)</f>
        <v/>
      </c>
      <c r="I105" s="17" t="str">
        <f aca="false">IF(A105="","",IFERROR((E105-F105)/H105,""))</f>
        <v/>
      </c>
      <c r="J105" s="18" t="str">
        <f aca="false">IF(A105="","",IFERROR(C105/(E105-F105)*100,""))</f>
        <v/>
      </c>
      <c r="K105" s="18" t="str">
        <f aca="false">IF(OR(A105="",I105="",J105=""),"",IF(OR(I105&lt;=0,J105&lt;=0),"",SQRT((3.47-LOG10(I105))^2+(LOG10(J105)+1.22)^2)))</f>
        <v/>
      </c>
      <c r="L105" s="13" t="str">
        <f aca="false">IF(K105="","",MATCH(K105,$R$5:$R$10,1))</f>
        <v/>
      </c>
      <c r="M105" s="12" t="str">
        <f aca="false">IF(L105="","",INDEX($S$5:$S$10,L105))</f>
        <v/>
      </c>
    </row>
    <row r="106" customFormat="false" ht="15" hidden="false" customHeight="false" outlineLevel="0" collapsed="false">
      <c r="E106" s="16" t="str">
        <f aca="false">IF(A106="","",B106*1000+D106*(1-$C$7))</f>
        <v/>
      </c>
      <c r="F106" s="17" t="str">
        <f aca="false">IF(A106="","",$C$5*A106)</f>
        <v/>
      </c>
      <c r="G106" s="17" t="str">
        <f aca="false">IF(A106="","",$C$6*MAX(0,A106-$C$4))</f>
        <v/>
      </c>
      <c r="H106" s="17" t="str">
        <f aca="false">IF(A106="","",F106-G106)</f>
        <v/>
      </c>
      <c r="I106" s="17" t="str">
        <f aca="false">IF(A106="","",IFERROR((E106-F106)/H106,""))</f>
        <v/>
      </c>
      <c r="J106" s="18" t="str">
        <f aca="false">IF(A106="","",IFERROR(C106/(E106-F106)*100,""))</f>
        <v/>
      </c>
      <c r="K106" s="18" t="str">
        <f aca="false">IF(OR(A106="",I106="",J106=""),"",IF(OR(I106&lt;=0,J106&lt;=0),"",SQRT((3.47-LOG10(I106))^2+(LOG10(J106)+1.22)^2)))</f>
        <v/>
      </c>
      <c r="L106" s="13" t="str">
        <f aca="false">IF(K106="","",MATCH(K106,$R$5:$R$10,1))</f>
        <v/>
      </c>
      <c r="M106" s="12" t="str">
        <f aca="false">IF(L106="","",INDEX($S$5:$S$10,L106))</f>
        <v/>
      </c>
    </row>
    <row r="107" customFormat="false" ht="15" hidden="false" customHeight="false" outlineLevel="0" collapsed="false">
      <c r="E107" s="16" t="str">
        <f aca="false">IF(A107="","",B107*1000+D107*(1-$C$7))</f>
        <v/>
      </c>
      <c r="F107" s="17" t="str">
        <f aca="false">IF(A107="","",$C$5*A107)</f>
        <v/>
      </c>
      <c r="G107" s="17" t="str">
        <f aca="false">IF(A107="","",$C$6*MAX(0,A107-$C$4))</f>
        <v/>
      </c>
      <c r="H107" s="17" t="str">
        <f aca="false">IF(A107="","",F107-G107)</f>
        <v/>
      </c>
      <c r="I107" s="17" t="str">
        <f aca="false">IF(A107="","",IFERROR((E107-F107)/H107,""))</f>
        <v/>
      </c>
      <c r="J107" s="18" t="str">
        <f aca="false">IF(A107="","",IFERROR(C107/(E107-F107)*100,""))</f>
        <v/>
      </c>
      <c r="K107" s="18" t="str">
        <f aca="false">IF(OR(A107="",I107="",J107=""),"",IF(OR(I107&lt;=0,J107&lt;=0),"",SQRT((3.47-LOG10(I107))^2+(LOG10(J107)+1.22)^2)))</f>
        <v/>
      </c>
      <c r="L107" s="13" t="str">
        <f aca="false">IF(K107="","",MATCH(K107,$R$5:$R$10,1))</f>
        <v/>
      </c>
      <c r="M107" s="12" t="str">
        <f aca="false">IF(L107="","",INDEX($S$5:$S$10,L107))</f>
        <v/>
      </c>
    </row>
    <row r="108" customFormat="false" ht="15" hidden="false" customHeight="false" outlineLevel="0" collapsed="false">
      <c r="E108" s="16" t="str">
        <f aca="false">IF(A108="","",B108*1000+D108*(1-$C$7))</f>
        <v/>
      </c>
      <c r="F108" s="17" t="str">
        <f aca="false">IF(A108="","",$C$5*A108)</f>
        <v/>
      </c>
      <c r="G108" s="17" t="str">
        <f aca="false">IF(A108="","",$C$6*MAX(0,A108-$C$4))</f>
        <v/>
      </c>
      <c r="H108" s="17" t="str">
        <f aca="false">IF(A108="","",F108-G108)</f>
        <v/>
      </c>
      <c r="I108" s="17" t="str">
        <f aca="false">IF(A108="","",IFERROR((E108-F108)/H108,""))</f>
        <v/>
      </c>
      <c r="J108" s="18" t="str">
        <f aca="false">IF(A108="","",IFERROR(C108/(E108-F108)*100,""))</f>
        <v/>
      </c>
      <c r="K108" s="18" t="str">
        <f aca="false">IF(OR(A108="",I108="",J108=""),"",IF(OR(I108&lt;=0,J108&lt;=0),"",SQRT((3.47-LOG10(I108))^2+(LOG10(J108)+1.22)^2)))</f>
        <v/>
      </c>
      <c r="L108" s="13" t="str">
        <f aca="false">IF(K108="","",MATCH(K108,$R$5:$R$10,1))</f>
        <v/>
      </c>
      <c r="M108" s="12" t="str">
        <f aca="false">IF(L108="","",INDEX($S$5:$S$10,L108))</f>
        <v/>
      </c>
    </row>
    <row r="109" customFormat="false" ht="15" hidden="false" customHeight="false" outlineLevel="0" collapsed="false">
      <c r="E109" s="16" t="str">
        <f aca="false">IF(A109="","",B109*1000+D109*(1-$C$7))</f>
        <v/>
      </c>
      <c r="F109" s="17" t="str">
        <f aca="false">IF(A109="","",$C$5*A109)</f>
        <v/>
      </c>
      <c r="G109" s="17" t="str">
        <f aca="false">IF(A109="","",$C$6*MAX(0,A109-$C$4))</f>
        <v/>
      </c>
      <c r="H109" s="17" t="str">
        <f aca="false">IF(A109="","",F109-G109)</f>
        <v/>
      </c>
      <c r="I109" s="17" t="str">
        <f aca="false">IF(A109="","",IFERROR((E109-F109)/H109,""))</f>
        <v/>
      </c>
      <c r="J109" s="18" t="str">
        <f aca="false">IF(A109="","",IFERROR(C109/(E109-F109)*100,""))</f>
        <v/>
      </c>
      <c r="K109" s="18" t="str">
        <f aca="false">IF(OR(A109="",I109="",J109=""),"",IF(OR(I109&lt;=0,J109&lt;=0),"",SQRT((3.47-LOG10(I109))^2+(LOG10(J109)+1.22)^2)))</f>
        <v/>
      </c>
      <c r="L109" s="13" t="str">
        <f aca="false">IF(K109="","",MATCH(K109,$R$5:$R$10,1))</f>
        <v/>
      </c>
      <c r="M109" s="12" t="str">
        <f aca="false">IF(L109="","",INDEX($S$5:$S$10,L109))</f>
        <v/>
      </c>
    </row>
    <row r="110" customFormat="false" ht="15" hidden="false" customHeight="false" outlineLevel="0" collapsed="false">
      <c r="E110" s="16" t="str">
        <f aca="false">IF(A110="","",B110*1000+D110*(1-$C$7))</f>
        <v/>
      </c>
      <c r="F110" s="17" t="str">
        <f aca="false">IF(A110="","",$C$5*A110)</f>
        <v/>
      </c>
      <c r="G110" s="17" t="str">
        <f aca="false">IF(A110="","",$C$6*MAX(0,A110-$C$4))</f>
        <v/>
      </c>
      <c r="H110" s="17" t="str">
        <f aca="false">IF(A110="","",F110-G110)</f>
        <v/>
      </c>
      <c r="I110" s="17" t="str">
        <f aca="false">IF(A110="","",IFERROR((E110-F110)/H110,""))</f>
        <v/>
      </c>
      <c r="J110" s="18" t="str">
        <f aca="false">IF(A110="","",IFERROR(C110/(E110-F110)*100,""))</f>
        <v/>
      </c>
      <c r="K110" s="18" t="str">
        <f aca="false">IF(OR(A110="",I110="",J110=""),"",IF(OR(I110&lt;=0,J110&lt;=0),"",SQRT((3.47-LOG10(I110))^2+(LOG10(J110)+1.22)^2)))</f>
        <v/>
      </c>
      <c r="L110" s="13" t="str">
        <f aca="false">IF(K110="","",MATCH(K110,$R$5:$R$10,1))</f>
        <v/>
      </c>
      <c r="M110" s="12" t="str">
        <f aca="false">IF(L110="","",INDEX($S$5:$S$10,L110))</f>
        <v/>
      </c>
    </row>
    <row r="111" customFormat="false" ht="15" hidden="false" customHeight="false" outlineLevel="0" collapsed="false">
      <c r="E111" s="16" t="str">
        <f aca="false">IF(A111="","",B111*1000+D111*(1-$C$7))</f>
        <v/>
      </c>
      <c r="F111" s="17" t="str">
        <f aca="false">IF(A111="","",$C$5*A111)</f>
        <v/>
      </c>
      <c r="G111" s="17" t="str">
        <f aca="false">IF(A111="","",$C$6*MAX(0,A111-$C$4))</f>
        <v/>
      </c>
      <c r="H111" s="17" t="str">
        <f aca="false">IF(A111="","",F111-G111)</f>
        <v/>
      </c>
      <c r="I111" s="17" t="str">
        <f aca="false">IF(A111="","",IFERROR((E111-F111)/H111,""))</f>
        <v/>
      </c>
      <c r="J111" s="18" t="str">
        <f aca="false">IF(A111="","",IFERROR(C111/(E111-F111)*100,""))</f>
        <v/>
      </c>
      <c r="K111" s="18" t="str">
        <f aca="false">IF(OR(A111="",I111="",J111=""),"",IF(OR(I111&lt;=0,J111&lt;=0),"",SQRT((3.47-LOG10(I111))^2+(LOG10(J111)+1.22)^2)))</f>
        <v/>
      </c>
      <c r="L111" s="13" t="str">
        <f aca="false">IF(K111="","",MATCH(K111,$R$5:$R$10,1))</f>
        <v/>
      </c>
      <c r="M111" s="12" t="str">
        <f aca="false">IF(L111="","",INDEX($S$5:$S$10,L111))</f>
        <v/>
      </c>
    </row>
    <row r="112" customFormat="false" ht="15" hidden="false" customHeight="false" outlineLevel="0" collapsed="false">
      <c r="E112" s="16" t="str">
        <f aca="false">IF(A112="","",B112*1000+D112*(1-$C$7))</f>
        <v/>
      </c>
      <c r="F112" s="17" t="str">
        <f aca="false">IF(A112="","",$C$5*A112)</f>
        <v/>
      </c>
      <c r="G112" s="17" t="str">
        <f aca="false">IF(A112="","",$C$6*MAX(0,A112-$C$4))</f>
        <v/>
      </c>
      <c r="H112" s="17" t="str">
        <f aca="false">IF(A112="","",F112-G112)</f>
        <v/>
      </c>
      <c r="I112" s="17" t="str">
        <f aca="false">IF(A112="","",IFERROR((E112-F112)/H112,""))</f>
        <v/>
      </c>
      <c r="J112" s="18" t="str">
        <f aca="false">IF(A112="","",IFERROR(C112/(E112-F112)*100,""))</f>
        <v/>
      </c>
      <c r="K112" s="18" t="str">
        <f aca="false">IF(OR(A112="",I112="",J112=""),"",IF(OR(I112&lt;=0,J112&lt;=0),"",SQRT((3.47-LOG10(I112))^2+(LOG10(J112)+1.22)^2)))</f>
        <v/>
      </c>
      <c r="L112" s="13" t="str">
        <f aca="false">IF(K112="","",MATCH(K112,$R$5:$R$10,1))</f>
        <v/>
      </c>
      <c r="M112" s="12" t="str">
        <f aca="false">IF(L112="","",INDEX($S$5:$S$10,L112))</f>
        <v/>
      </c>
    </row>
    <row r="113" customFormat="false" ht="15" hidden="false" customHeight="false" outlineLevel="0" collapsed="false">
      <c r="E113" s="16" t="str">
        <f aca="false">IF(A113="","",B113*1000+D113*(1-$C$7))</f>
        <v/>
      </c>
      <c r="F113" s="17" t="str">
        <f aca="false">IF(A113="","",$C$5*A113)</f>
        <v/>
      </c>
      <c r="G113" s="17" t="str">
        <f aca="false">IF(A113="","",$C$6*MAX(0,A113-$C$4))</f>
        <v/>
      </c>
      <c r="H113" s="17" t="str">
        <f aca="false">IF(A113="","",F113-G113)</f>
        <v/>
      </c>
      <c r="I113" s="17" t="str">
        <f aca="false">IF(A113="","",IFERROR((E113-F113)/H113,""))</f>
        <v/>
      </c>
      <c r="J113" s="18" t="str">
        <f aca="false">IF(A113="","",IFERROR(C113/(E113-F113)*100,""))</f>
        <v/>
      </c>
      <c r="K113" s="18" t="str">
        <f aca="false">IF(OR(A113="",I113="",J113=""),"",IF(OR(I113&lt;=0,J113&lt;=0),"",SQRT((3.47-LOG10(I113))^2+(LOG10(J113)+1.22)^2)))</f>
        <v/>
      </c>
      <c r="L113" s="13" t="str">
        <f aca="false">IF(K113="","",MATCH(K113,$R$5:$R$10,1))</f>
        <v/>
      </c>
      <c r="M113" s="12" t="str">
        <f aca="false">IF(L113="","",INDEX($S$5:$S$10,L113))</f>
        <v/>
      </c>
    </row>
    <row r="114" customFormat="false" ht="15" hidden="false" customHeight="false" outlineLevel="0" collapsed="false">
      <c r="E114" s="16" t="str">
        <f aca="false">IF(A114="","",B114*1000+D114*(1-$C$7))</f>
        <v/>
      </c>
      <c r="F114" s="17" t="str">
        <f aca="false">IF(A114="","",$C$5*A114)</f>
        <v/>
      </c>
      <c r="G114" s="17" t="str">
        <f aca="false">IF(A114="","",$C$6*MAX(0,A114-$C$4))</f>
        <v/>
      </c>
      <c r="H114" s="17" t="str">
        <f aca="false">IF(A114="","",F114-G114)</f>
        <v/>
      </c>
      <c r="I114" s="17" t="str">
        <f aca="false">IF(A114="","",IFERROR((E114-F114)/H114,""))</f>
        <v/>
      </c>
      <c r="J114" s="18" t="str">
        <f aca="false">IF(A114="","",IFERROR(C114/(E114-F114)*100,""))</f>
        <v/>
      </c>
      <c r="K114" s="18" t="str">
        <f aca="false">IF(OR(A114="",I114="",J114=""),"",IF(OR(I114&lt;=0,J114&lt;=0),"",SQRT((3.47-LOG10(I114))^2+(LOG10(J114)+1.22)^2)))</f>
        <v/>
      </c>
      <c r="L114" s="13" t="str">
        <f aca="false">IF(K114="","",MATCH(K114,$R$5:$R$10,1))</f>
        <v/>
      </c>
      <c r="M114" s="12" t="str">
        <f aca="false">IF(L114="","",INDEX($S$5:$S$10,L114))</f>
        <v/>
      </c>
    </row>
    <row r="115" customFormat="false" ht="15" hidden="false" customHeight="false" outlineLevel="0" collapsed="false">
      <c r="E115" s="16" t="str">
        <f aca="false">IF(A115="","",B115*1000+D115*(1-$C$7))</f>
        <v/>
      </c>
      <c r="F115" s="17" t="str">
        <f aca="false">IF(A115="","",$C$5*A115)</f>
        <v/>
      </c>
      <c r="G115" s="17" t="str">
        <f aca="false">IF(A115="","",$C$6*MAX(0,A115-$C$4))</f>
        <v/>
      </c>
      <c r="H115" s="17" t="str">
        <f aca="false">IF(A115="","",F115-G115)</f>
        <v/>
      </c>
      <c r="I115" s="17" t="str">
        <f aca="false">IF(A115="","",IFERROR((E115-F115)/H115,""))</f>
        <v/>
      </c>
      <c r="J115" s="18" t="str">
        <f aca="false">IF(A115="","",IFERROR(C115/(E115-F115)*100,""))</f>
        <v/>
      </c>
      <c r="K115" s="18" t="str">
        <f aca="false">IF(OR(A115="",I115="",J115=""),"",IF(OR(I115&lt;=0,J115&lt;=0),"",SQRT((3.47-LOG10(I115))^2+(LOG10(J115)+1.22)^2)))</f>
        <v/>
      </c>
      <c r="L115" s="13" t="str">
        <f aca="false">IF(K115="","",MATCH(K115,$R$5:$R$10,1))</f>
        <v/>
      </c>
      <c r="M115" s="12" t="str">
        <f aca="false">IF(L115="","",INDEX($S$5:$S$10,L115))</f>
        <v/>
      </c>
    </row>
    <row r="116" customFormat="false" ht="15" hidden="false" customHeight="false" outlineLevel="0" collapsed="false">
      <c r="E116" s="16" t="str">
        <f aca="false">IF(A116="","",B116*1000+D116*(1-$C$7))</f>
        <v/>
      </c>
      <c r="F116" s="17" t="str">
        <f aca="false">IF(A116="","",$C$5*A116)</f>
        <v/>
      </c>
      <c r="G116" s="17" t="str">
        <f aca="false">IF(A116="","",$C$6*MAX(0,A116-$C$4))</f>
        <v/>
      </c>
      <c r="H116" s="17" t="str">
        <f aca="false">IF(A116="","",F116-G116)</f>
        <v/>
      </c>
      <c r="I116" s="17" t="str">
        <f aca="false">IF(A116="","",IFERROR((E116-F116)/H116,""))</f>
        <v/>
      </c>
      <c r="J116" s="18" t="str">
        <f aca="false">IF(A116="","",IFERROR(C116/(E116-F116)*100,""))</f>
        <v/>
      </c>
      <c r="K116" s="18" t="str">
        <f aca="false">IF(OR(A116="",I116="",J116=""),"",IF(OR(I116&lt;=0,J116&lt;=0),"",SQRT((3.47-LOG10(I116))^2+(LOG10(J116)+1.22)^2)))</f>
        <v/>
      </c>
      <c r="L116" s="13" t="str">
        <f aca="false">IF(K116="","",MATCH(K116,$R$5:$R$10,1))</f>
        <v/>
      </c>
      <c r="M116" s="12" t="str">
        <f aca="false">IF(L116="","",INDEX($S$5:$S$10,L116))</f>
        <v/>
      </c>
    </row>
    <row r="117" customFormat="false" ht="15" hidden="false" customHeight="false" outlineLevel="0" collapsed="false">
      <c r="E117" s="16" t="str">
        <f aca="false">IF(A117="","",B117*1000+D117*(1-$C$7))</f>
        <v/>
      </c>
      <c r="F117" s="17" t="str">
        <f aca="false">IF(A117="","",$C$5*A117)</f>
        <v/>
      </c>
      <c r="G117" s="17" t="str">
        <f aca="false">IF(A117="","",$C$6*MAX(0,A117-$C$4))</f>
        <v/>
      </c>
      <c r="H117" s="17" t="str">
        <f aca="false">IF(A117="","",F117-G117)</f>
        <v/>
      </c>
      <c r="I117" s="17" t="str">
        <f aca="false">IF(A117="","",IFERROR((E117-F117)/H117,""))</f>
        <v/>
      </c>
      <c r="J117" s="18" t="str">
        <f aca="false">IF(A117="","",IFERROR(C117/(E117-F117)*100,""))</f>
        <v/>
      </c>
      <c r="K117" s="18" t="str">
        <f aca="false">IF(OR(A117="",I117="",J117=""),"",IF(OR(I117&lt;=0,J117&lt;=0),"",SQRT((3.47-LOG10(I117))^2+(LOG10(J117)+1.22)^2)))</f>
        <v/>
      </c>
      <c r="L117" s="13" t="str">
        <f aca="false">IF(K117="","",MATCH(K117,$R$5:$R$10,1))</f>
        <v/>
      </c>
      <c r="M117" s="12" t="str">
        <f aca="false">IF(L117="","",INDEX($S$5:$S$10,L117))</f>
        <v/>
      </c>
    </row>
    <row r="118" customFormat="false" ht="15" hidden="false" customHeight="false" outlineLevel="0" collapsed="false">
      <c r="E118" s="16" t="str">
        <f aca="false">IF(A118="","",B118*1000+D118*(1-$C$7))</f>
        <v/>
      </c>
      <c r="F118" s="17" t="str">
        <f aca="false">IF(A118="","",$C$5*A118)</f>
        <v/>
      </c>
      <c r="G118" s="17" t="str">
        <f aca="false">IF(A118="","",$C$6*MAX(0,A118-$C$4))</f>
        <v/>
      </c>
      <c r="H118" s="17" t="str">
        <f aca="false">IF(A118="","",F118-G118)</f>
        <v/>
      </c>
      <c r="I118" s="17" t="str">
        <f aca="false">IF(A118="","",IFERROR((E118-F118)/H118,""))</f>
        <v/>
      </c>
      <c r="J118" s="18" t="str">
        <f aca="false">IF(A118="","",IFERROR(C118/(E118-F118)*100,""))</f>
        <v/>
      </c>
      <c r="K118" s="18" t="str">
        <f aca="false">IF(OR(A118="",I118="",J118=""),"",IF(OR(I118&lt;=0,J118&lt;=0),"",SQRT((3.47-LOG10(I118))^2+(LOG10(J118)+1.22)^2)))</f>
        <v/>
      </c>
      <c r="L118" s="13" t="str">
        <f aca="false">IF(K118="","",MATCH(K118,$R$5:$R$10,1))</f>
        <v/>
      </c>
      <c r="M118" s="12" t="str">
        <f aca="false">IF(L118="","",INDEX($S$5:$S$10,L118))</f>
        <v/>
      </c>
    </row>
    <row r="119" customFormat="false" ht="15" hidden="false" customHeight="false" outlineLevel="0" collapsed="false">
      <c r="E119" s="16" t="str">
        <f aca="false">IF(A119="","",B119*1000+D119*(1-$C$7))</f>
        <v/>
      </c>
      <c r="F119" s="17" t="str">
        <f aca="false">IF(A119="","",$C$5*A119)</f>
        <v/>
      </c>
      <c r="G119" s="17" t="str">
        <f aca="false">IF(A119="","",$C$6*MAX(0,A119-$C$4))</f>
        <v/>
      </c>
      <c r="H119" s="17" t="str">
        <f aca="false">IF(A119="","",F119-G119)</f>
        <v/>
      </c>
      <c r="I119" s="17" t="str">
        <f aca="false">IF(A119="","",IFERROR((E119-F119)/H119,""))</f>
        <v/>
      </c>
      <c r="J119" s="18" t="str">
        <f aca="false">IF(A119="","",IFERROR(C119/(E119-F119)*100,""))</f>
        <v/>
      </c>
      <c r="K119" s="18" t="str">
        <f aca="false">IF(OR(A119="",I119="",J119=""),"",IF(OR(I119&lt;=0,J119&lt;=0),"",SQRT((3.47-LOG10(I119))^2+(LOG10(J119)+1.22)^2)))</f>
        <v/>
      </c>
      <c r="L119" s="13" t="str">
        <f aca="false">IF(K119="","",MATCH(K119,$R$5:$R$10,1))</f>
        <v/>
      </c>
      <c r="M119" s="12" t="str">
        <f aca="false">IF(L119="","",INDEX($S$5:$S$10,L119))</f>
        <v/>
      </c>
    </row>
    <row r="120" customFormat="false" ht="15" hidden="false" customHeight="false" outlineLevel="0" collapsed="false">
      <c r="E120" s="16" t="str">
        <f aca="false">IF(A120="","",B120*1000+D120*(1-$C$7))</f>
        <v/>
      </c>
      <c r="F120" s="17" t="str">
        <f aca="false">IF(A120="","",$C$5*A120)</f>
        <v/>
      </c>
      <c r="G120" s="17" t="str">
        <f aca="false">IF(A120="","",$C$6*MAX(0,A120-$C$4))</f>
        <v/>
      </c>
      <c r="H120" s="17" t="str">
        <f aca="false">IF(A120="","",F120-G120)</f>
        <v/>
      </c>
      <c r="I120" s="17" t="str">
        <f aca="false">IF(A120="","",IFERROR((E120-F120)/H120,""))</f>
        <v/>
      </c>
      <c r="J120" s="18" t="str">
        <f aca="false">IF(A120="","",IFERROR(C120/(E120-F120)*100,""))</f>
        <v/>
      </c>
      <c r="K120" s="18" t="str">
        <f aca="false">IF(OR(A120="",I120="",J120=""),"",IF(OR(I120&lt;=0,J120&lt;=0),"",SQRT((3.47-LOG10(I120))^2+(LOG10(J120)+1.22)^2)))</f>
        <v/>
      </c>
      <c r="L120" s="13" t="str">
        <f aca="false">IF(K120="","",MATCH(K120,$R$5:$R$10,1))</f>
        <v/>
      </c>
      <c r="M120" s="12" t="str">
        <f aca="false">IF(L120="","",INDEX($S$5:$S$10,L120))</f>
        <v/>
      </c>
    </row>
    <row r="121" customFormat="false" ht="15" hidden="false" customHeight="false" outlineLevel="0" collapsed="false">
      <c r="E121" s="16" t="str">
        <f aca="false">IF(A121="","",B121*1000+D121*(1-$C$7))</f>
        <v/>
      </c>
      <c r="F121" s="17" t="str">
        <f aca="false">IF(A121="","",$C$5*A121)</f>
        <v/>
      </c>
      <c r="G121" s="17" t="str">
        <f aca="false">IF(A121="","",$C$6*MAX(0,A121-$C$4))</f>
        <v/>
      </c>
      <c r="H121" s="17" t="str">
        <f aca="false">IF(A121="","",F121-G121)</f>
        <v/>
      </c>
      <c r="I121" s="17" t="str">
        <f aca="false">IF(A121="","",IFERROR((E121-F121)/H121,""))</f>
        <v/>
      </c>
      <c r="J121" s="18" t="str">
        <f aca="false">IF(A121="","",IFERROR(C121/(E121-F121)*100,""))</f>
        <v/>
      </c>
      <c r="K121" s="18" t="str">
        <f aca="false">IF(OR(A121="",I121="",J121=""),"",IF(OR(I121&lt;=0,J121&lt;=0),"",SQRT((3.47-LOG10(I121))^2+(LOG10(J121)+1.22)^2)))</f>
        <v/>
      </c>
      <c r="L121" s="13" t="str">
        <f aca="false">IF(K121="","",MATCH(K121,$R$5:$R$10,1))</f>
        <v/>
      </c>
      <c r="M121" s="12" t="str">
        <f aca="false">IF(L121="","",INDEX($S$5:$S$10,L121))</f>
        <v/>
      </c>
    </row>
    <row r="122" customFormat="false" ht="15" hidden="false" customHeight="false" outlineLevel="0" collapsed="false">
      <c r="E122" s="16" t="str">
        <f aca="false">IF(A122="","",B122*1000+D122*(1-$C$7))</f>
        <v/>
      </c>
      <c r="F122" s="17" t="str">
        <f aca="false">IF(A122="","",$C$5*A122)</f>
        <v/>
      </c>
      <c r="G122" s="17" t="str">
        <f aca="false">IF(A122="","",$C$6*MAX(0,A122-$C$4))</f>
        <v/>
      </c>
      <c r="H122" s="17" t="str">
        <f aca="false">IF(A122="","",F122-G122)</f>
        <v/>
      </c>
      <c r="I122" s="17" t="str">
        <f aca="false">IF(A122="","",IFERROR((E122-F122)/H122,""))</f>
        <v/>
      </c>
      <c r="J122" s="18" t="str">
        <f aca="false">IF(A122="","",IFERROR(C122/(E122-F122)*100,""))</f>
        <v/>
      </c>
      <c r="K122" s="18" t="str">
        <f aca="false">IF(OR(A122="",I122="",J122=""),"",IF(OR(I122&lt;=0,J122&lt;=0),"",SQRT((3.47-LOG10(I122))^2+(LOG10(J122)+1.22)^2)))</f>
        <v/>
      </c>
      <c r="L122" s="13" t="str">
        <f aca="false">IF(K122="","",MATCH(K122,$R$5:$R$10,1))</f>
        <v/>
      </c>
      <c r="M122" s="12" t="str">
        <f aca="false">IF(L122="","",INDEX($S$5:$S$10,L122))</f>
        <v/>
      </c>
    </row>
    <row r="123" customFormat="false" ht="15" hidden="false" customHeight="false" outlineLevel="0" collapsed="false">
      <c r="E123" s="16" t="str">
        <f aca="false">IF(A123="","",B123*1000+D123*(1-$C$7))</f>
        <v/>
      </c>
      <c r="F123" s="17" t="str">
        <f aca="false">IF(A123="","",$C$5*A123)</f>
        <v/>
      </c>
      <c r="G123" s="17" t="str">
        <f aca="false">IF(A123="","",$C$6*MAX(0,A123-$C$4))</f>
        <v/>
      </c>
      <c r="H123" s="17" t="str">
        <f aca="false">IF(A123="","",F123-G123)</f>
        <v/>
      </c>
      <c r="I123" s="17" t="str">
        <f aca="false">IF(A123="","",IFERROR((E123-F123)/H123,""))</f>
        <v/>
      </c>
      <c r="J123" s="18" t="str">
        <f aca="false">IF(A123="","",IFERROR(C123/(E123-F123)*100,""))</f>
        <v/>
      </c>
      <c r="K123" s="18" t="str">
        <f aca="false">IF(OR(A123="",I123="",J123=""),"",IF(OR(I123&lt;=0,J123&lt;=0),"",SQRT((3.47-LOG10(I123))^2+(LOG10(J123)+1.22)^2)))</f>
        <v/>
      </c>
      <c r="L123" s="13" t="str">
        <f aca="false">IF(K123="","",MATCH(K123,$R$5:$R$10,1))</f>
        <v/>
      </c>
      <c r="M123" s="12" t="str">
        <f aca="false">IF(L123="","",INDEX($S$5:$S$10,L123))</f>
        <v/>
      </c>
    </row>
    <row r="124" customFormat="false" ht="15" hidden="false" customHeight="false" outlineLevel="0" collapsed="false">
      <c r="E124" s="16" t="str">
        <f aca="false">IF(A124="","",B124*1000+D124*(1-$C$7))</f>
        <v/>
      </c>
      <c r="F124" s="17" t="str">
        <f aca="false">IF(A124="","",$C$5*A124)</f>
        <v/>
      </c>
      <c r="G124" s="17" t="str">
        <f aca="false">IF(A124="","",$C$6*MAX(0,A124-$C$4))</f>
        <v/>
      </c>
      <c r="H124" s="17" t="str">
        <f aca="false">IF(A124="","",F124-G124)</f>
        <v/>
      </c>
      <c r="I124" s="17" t="str">
        <f aca="false">IF(A124="","",IFERROR((E124-F124)/H124,""))</f>
        <v/>
      </c>
      <c r="J124" s="18" t="str">
        <f aca="false">IF(A124="","",IFERROR(C124/(E124-F124)*100,""))</f>
        <v/>
      </c>
      <c r="K124" s="18" t="str">
        <f aca="false">IF(OR(A124="",I124="",J124=""),"",IF(OR(I124&lt;=0,J124&lt;=0),"",SQRT((3.47-LOG10(I124))^2+(LOG10(J124)+1.22)^2)))</f>
        <v/>
      </c>
      <c r="L124" s="13" t="str">
        <f aca="false">IF(K124="","",MATCH(K124,$R$5:$R$10,1))</f>
        <v/>
      </c>
      <c r="M124" s="12" t="str">
        <f aca="false">IF(L124="","",INDEX($S$5:$S$10,L124))</f>
        <v/>
      </c>
    </row>
    <row r="125" customFormat="false" ht="15" hidden="false" customHeight="false" outlineLevel="0" collapsed="false">
      <c r="E125" s="16" t="str">
        <f aca="false">IF(A125="","",B125*1000+D125*(1-$C$7))</f>
        <v/>
      </c>
      <c r="F125" s="17" t="str">
        <f aca="false">IF(A125="","",$C$5*A125)</f>
        <v/>
      </c>
      <c r="G125" s="17" t="str">
        <f aca="false">IF(A125="","",$C$6*MAX(0,A125-$C$4))</f>
        <v/>
      </c>
      <c r="H125" s="17" t="str">
        <f aca="false">IF(A125="","",F125-G125)</f>
        <v/>
      </c>
      <c r="I125" s="17" t="str">
        <f aca="false">IF(A125="","",IFERROR((E125-F125)/H125,""))</f>
        <v/>
      </c>
      <c r="J125" s="18" t="str">
        <f aca="false">IF(A125="","",IFERROR(C125/(E125-F125)*100,""))</f>
        <v/>
      </c>
      <c r="K125" s="18" t="str">
        <f aca="false">IF(OR(A125="",I125="",J125=""),"",IF(OR(I125&lt;=0,J125&lt;=0),"",SQRT((3.47-LOG10(I125))^2+(LOG10(J125)+1.22)^2)))</f>
        <v/>
      </c>
      <c r="L125" s="13" t="str">
        <f aca="false">IF(K125="","",MATCH(K125,$R$5:$R$10,1))</f>
        <v/>
      </c>
      <c r="M125" s="12" t="str">
        <f aca="false">IF(L125="","",INDEX($S$5:$S$10,L125))</f>
        <v/>
      </c>
    </row>
    <row r="126" customFormat="false" ht="15" hidden="false" customHeight="false" outlineLevel="0" collapsed="false">
      <c r="E126" s="16" t="str">
        <f aca="false">IF(A126="","",B126*1000+D126*(1-$C$7))</f>
        <v/>
      </c>
      <c r="F126" s="17" t="str">
        <f aca="false">IF(A126="","",$C$5*A126)</f>
        <v/>
      </c>
      <c r="G126" s="17" t="str">
        <f aca="false">IF(A126="","",$C$6*MAX(0,A126-$C$4))</f>
        <v/>
      </c>
      <c r="H126" s="17" t="str">
        <f aca="false">IF(A126="","",F126-G126)</f>
        <v/>
      </c>
      <c r="I126" s="17" t="str">
        <f aca="false">IF(A126="","",IFERROR((E126-F126)/H126,""))</f>
        <v/>
      </c>
      <c r="J126" s="18" t="str">
        <f aca="false">IF(A126="","",IFERROR(C126/(E126-F126)*100,""))</f>
        <v/>
      </c>
      <c r="K126" s="18" t="str">
        <f aca="false">IF(OR(A126="",I126="",J126=""),"",IF(OR(I126&lt;=0,J126&lt;=0),"",SQRT((3.47-LOG10(I126))^2+(LOG10(J126)+1.22)^2)))</f>
        <v/>
      </c>
      <c r="L126" s="13" t="str">
        <f aca="false">IF(K126="","",MATCH(K126,$R$5:$R$10,1))</f>
        <v/>
      </c>
      <c r="M126" s="12" t="str">
        <f aca="false">IF(L126="","",INDEX($S$5:$S$10,L126))</f>
        <v/>
      </c>
    </row>
    <row r="127" customFormat="false" ht="15" hidden="false" customHeight="false" outlineLevel="0" collapsed="false">
      <c r="E127" s="16" t="str">
        <f aca="false">IF(A127="","",B127*1000+D127*(1-$C$7))</f>
        <v/>
      </c>
      <c r="F127" s="17" t="str">
        <f aca="false">IF(A127="","",$C$5*A127)</f>
        <v/>
      </c>
      <c r="G127" s="17" t="str">
        <f aca="false">IF(A127="","",$C$6*MAX(0,A127-$C$4))</f>
        <v/>
      </c>
      <c r="H127" s="17" t="str">
        <f aca="false">IF(A127="","",F127-G127)</f>
        <v/>
      </c>
      <c r="I127" s="17" t="str">
        <f aca="false">IF(A127="","",IFERROR((E127-F127)/H127,""))</f>
        <v/>
      </c>
      <c r="J127" s="18" t="str">
        <f aca="false">IF(A127="","",IFERROR(C127/(E127-F127)*100,""))</f>
        <v/>
      </c>
      <c r="K127" s="18" t="str">
        <f aca="false">IF(OR(A127="",I127="",J127=""),"",IF(OR(I127&lt;=0,J127&lt;=0),"",SQRT((3.47-LOG10(I127))^2+(LOG10(J127)+1.22)^2)))</f>
        <v/>
      </c>
      <c r="L127" s="13" t="str">
        <f aca="false">IF(K127="","",MATCH(K127,$R$5:$R$10,1))</f>
        <v/>
      </c>
      <c r="M127" s="12" t="str">
        <f aca="false">IF(L127="","",INDEX($S$5:$S$10,L127))</f>
        <v/>
      </c>
    </row>
    <row r="128" customFormat="false" ht="15" hidden="false" customHeight="false" outlineLevel="0" collapsed="false">
      <c r="E128" s="16" t="str">
        <f aca="false">IF(A128="","",B128*1000+D128*(1-$C$7))</f>
        <v/>
      </c>
      <c r="F128" s="17" t="str">
        <f aca="false">IF(A128="","",$C$5*A128)</f>
        <v/>
      </c>
      <c r="G128" s="17" t="str">
        <f aca="false">IF(A128="","",$C$6*MAX(0,A128-$C$4))</f>
        <v/>
      </c>
      <c r="H128" s="17" t="str">
        <f aca="false">IF(A128="","",F128-G128)</f>
        <v/>
      </c>
      <c r="I128" s="17" t="str">
        <f aca="false">IF(A128="","",IFERROR((E128-F128)/H128,""))</f>
        <v/>
      </c>
      <c r="J128" s="18" t="str">
        <f aca="false">IF(A128="","",IFERROR(C128/(E128-F128)*100,""))</f>
        <v/>
      </c>
      <c r="K128" s="18" t="str">
        <f aca="false">IF(OR(A128="",I128="",J128=""),"",IF(OR(I128&lt;=0,J128&lt;=0),"",SQRT((3.47-LOG10(I128))^2+(LOG10(J128)+1.22)^2)))</f>
        <v/>
      </c>
      <c r="L128" s="13" t="str">
        <f aca="false">IF(K128="","",MATCH(K128,$R$5:$R$10,1))</f>
        <v/>
      </c>
      <c r="M128" s="12" t="str">
        <f aca="false">IF(L128="","",INDEX($S$5:$S$10,L128))</f>
        <v/>
      </c>
    </row>
    <row r="129" customFormat="false" ht="15" hidden="false" customHeight="false" outlineLevel="0" collapsed="false">
      <c r="E129" s="16" t="str">
        <f aca="false">IF(A129="","",B129*1000+D129*(1-$C$7))</f>
        <v/>
      </c>
      <c r="F129" s="17" t="str">
        <f aca="false">IF(A129="","",$C$5*A129)</f>
        <v/>
      </c>
      <c r="G129" s="17" t="str">
        <f aca="false">IF(A129="","",$C$6*MAX(0,A129-$C$4))</f>
        <v/>
      </c>
      <c r="H129" s="17" t="str">
        <f aca="false">IF(A129="","",F129-G129)</f>
        <v/>
      </c>
      <c r="I129" s="17" t="str">
        <f aca="false">IF(A129="","",IFERROR((E129-F129)/H129,""))</f>
        <v/>
      </c>
      <c r="J129" s="18" t="str">
        <f aca="false">IF(A129="","",IFERROR(C129/(E129-F129)*100,""))</f>
        <v/>
      </c>
      <c r="K129" s="18" t="str">
        <f aca="false">IF(OR(A129="",I129="",J129=""),"",IF(OR(I129&lt;=0,J129&lt;=0),"",SQRT((3.47-LOG10(I129))^2+(LOG10(J129)+1.22)^2)))</f>
        <v/>
      </c>
      <c r="L129" s="13" t="str">
        <f aca="false">IF(K129="","",MATCH(K129,$R$5:$R$10,1))</f>
        <v/>
      </c>
      <c r="M129" s="12" t="str">
        <f aca="false">IF(L129="","",INDEX($S$5:$S$10,L129))</f>
        <v/>
      </c>
    </row>
    <row r="130" customFormat="false" ht="15" hidden="false" customHeight="false" outlineLevel="0" collapsed="false">
      <c r="E130" s="16" t="str">
        <f aca="false">IF(A130="","",B130*1000+D130*(1-$C$7))</f>
        <v/>
      </c>
      <c r="F130" s="17" t="str">
        <f aca="false">IF(A130="","",$C$5*A130)</f>
        <v/>
      </c>
      <c r="G130" s="17" t="str">
        <f aca="false">IF(A130="","",$C$6*MAX(0,A130-$C$4))</f>
        <v/>
      </c>
      <c r="H130" s="17" t="str">
        <f aca="false">IF(A130="","",F130-G130)</f>
        <v/>
      </c>
      <c r="I130" s="17" t="str">
        <f aca="false">IF(A130="","",IFERROR((E130-F130)/H130,""))</f>
        <v/>
      </c>
      <c r="J130" s="18" t="str">
        <f aca="false">IF(A130="","",IFERROR(C130/(E130-F130)*100,""))</f>
        <v/>
      </c>
      <c r="K130" s="18" t="str">
        <f aca="false">IF(OR(A130="",I130="",J130=""),"",IF(OR(I130&lt;=0,J130&lt;=0),"",SQRT((3.47-LOG10(I130))^2+(LOG10(J130)+1.22)^2)))</f>
        <v/>
      </c>
      <c r="L130" s="13" t="str">
        <f aca="false">IF(K130="","",MATCH(K130,$R$5:$R$10,1))</f>
        <v/>
      </c>
      <c r="M130" s="12" t="str">
        <f aca="false">IF(L130="","",INDEX($S$5:$S$10,L130))</f>
        <v/>
      </c>
    </row>
    <row r="131" customFormat="false" ht="15" hidden="false" customHeight="false" outlineLevel="0" collapsed="false">
      <c r="E131" s="16" t="str">
        <f aca="false">IF(A131="","",B131*1000+D131*(1-$C$7))</f>
        <v/>
      </c>
      <c r="F131" s="17" t="str">
        <f aca="false">IF(A131="","",$C$5*A131)</f>
        <v/>
      </c>
      <c r="G131" s="17" t="str">
        <f aca="false">IF(A131="","",$C$6*MAX(0,A131-$C$4))</f>
        <v/>
      </c>
      <c r="H131" s="17" t="str">
        <f aca="false">IF(A131="","",F131-G131)</f>
        <v/>
      </c>
      <c r="I131" s="17" t="str">
        <f aca="false">IF(A131="","",IFERROR((E131-F131)/H131,""))</f>
        <v/>
      </c>
      <c r="J131" s="18" t="str">
        <f aca="false">IF(A131="","",IFERROR(C131/(E131-F131)*100,""))</f>
        <v/>
      </c>
      <c r="K131" s="18" t="str">
        <f aca="false">IF(OR(A131="",I131="",J131=""),"",IF(OR(I131&lt;=0,J131&lt;=0),"",SQRT((3.47-LOG10(I131))^2+(LOG10(J131)+1.22)^2)))</f>
        <v/>
      </c>
      <c r="L131" s="13" t="str">
        <f aca="false">IF(K131="","",MATCH(K131,$R$5:$R$10,1))</f>
        <v/>
      </c>
      <c r="M131" s="12" t="str">
        <f aca="false">IF(L131="","",INDEX($S$5:$S$10,L131))</f>
        <v/>
      </c>
    </row>
    <row r="132" customFormat="false" ht="15" hidden="false" customHeight="false" outlineLevel="0" collapsed="false">
      <c r="E132" s="16" t="str">
        <f aca="false">IF(A132="","",B132*1000+D132*(1-$C$7))</f>
        <v/>
      </c>
      <c r="F132" s="17" t="str">
        <f aca="false">IF(A132="","",$C$5*A132)</f>
        <v/>
      </c>
      <c r="G132" s="17" t="str">
        <f aca="false">IF(A132="","",$C$6*MAX(0,A132-$C$4))</f>
        <v/>
      </c>
      <c r="H132" s="17" t="str">
        <f aca="false">IF(A132="","",F132-G132)</f>
        <v/>
      </c>
      <c r="I132" s="17" t="str">
        <f aca="false">IF(A132="","",IFERROR((E132-F132)/H132,""))</f>
        <v/>
      </c>
      <c r="J132" s="18" t="str">
        <f aca="false">IF(A132="","",IFERROR(C132/(E132-F132)*100,""))</f>
        <v/>
      </c>
      <c r="K132" s="18" t="str">
        <f aca="false">IF(OR(A132="",I132="",J132=""),"",IF(OR(I132&lt;=0,J132&lt;=0),"",SQRT((3.47-LOG10(I132))^2+(LOG10(J132)+1.22)^2)))</f>
        <v/>
      </c>
      <c r="L132" s="13" t="str">
        <f aca="false">IF(K132="","",MATCH(K132,$R$5:$R$10,1))</f>
        <v/>
      </c>
      <c r="M132" s="12" t="str">
        <f aca="false">IF(L132="","",INDEX($S$5:$S$10,L132))</f>
        <v/>
      </c>
    </row>
    <row r="133" customFormat="false" ht="15" hidden="false" customHeight="false" outlineLevel="0" collapsed="false">
      <c r="E133" s="16" t="str">
        <f aca="false">IF(A133="","",B133*1000+D133*(1-$C$7))</f>
        <v/>
      </c>
      <c r="F133" s="17" t="str">
        <f aca="false">IF(A133="","",$C$5*A133)</f>
        <v/>
      </c>
      <c r="G133" s="17" t="str">
        <f aca="false">IF(A133="","",$C$6*MAX(0,A133-$C$4))</f>
        <v/>
      </c>
      <c r="H133" s="17" t="str">
        <f aca="false">IF(A133="","",F133-G133)</f>
        <v/>
      </c>
      <c r="I133" s="17" t="str">
        <f aca="false">IF(A133="","",IFERROR((E133-F133)/H133,""))</f>
        <v/>
      </c>
      <c r="J133" s="18" t="str">
        <f aca="false">IF(A133="","",IFERROR(C133/(E133-F133)*100,""))</f>
        <v/>
      </c>
      <c r="K133" s="18" t="str">
        <f aca="false">IF(OR(A133="",I133="",J133=""),"",IF(OR(I133&lt;=0,J133&lt;=0),"",SQRT((3.47-LOG10(I133))^2+(LOG10(J133)+1.22)^2)))</f>
        <v/>
      </c>
      <c r="L133" s="13" t="str">
        <f aca="false">IF(K133="","",MATCH(K133,$R$5:$R$10,1))</f>
        <v/>
      </c>
      <c r="M133" s="12" t="str">
        <f aca="false">IF(L133="","",INDEX($S$5:$S$10,L133))</f>
        <v/>
      </c>
    </row>
    <row r="134" customFormat="false" ht="15" hidden="false" customHeight="false" outlineLevel="0" collapsed="false">
      <c r="E134" s="16" t="str">
        <f aca="false">IF(A134="","",B134*1000+D134*(1-$C$7))</f>
        <v/>
      </c>
      <c r="F134" s="17" t="str">
        <f aca="false">IF(A134="","",$C$5*A134)</f>
        <v/>
      </c>
      <c r="G134" s="17" t="str">
        <f aca="false">IF(A134="","",$C$6*MAX(0,A134-$C$4))</f>
        <v/>
      </c>
      <c r="H134" s="17" t="str">
        <f aca="false">IF(A134="","",F134-G134)</f>
        <v/>
      </c>
      <c r="I134" s="17" t="str">
        <f aca="false">IF(A134="","",IFERROR((E134-F134)/H134,""))</f>
        <v/>
      </c>
      <c r="J134" s="18" t="str">
        <f aca="false">IF(A134="","",IFERROR(C134/(E134-F134)*100,""))</f>
        <v/>
      </c>
      <c r="K134" s="18" t="str">
        <f aca="false">IF(OR(A134="",I134="",J134=""),"",IF(OR(I134&lt;=0,J134&lt;=0),"",SQRT((3.47-LOG10(I134))^2+(LOG10(J134)+1.22)^2)))</f>
        <v/>
      </c>
      <c r="L134" s="13" t="str">
        <f aca="false">IF(K134="","",MATCH(K134,$R$5:$R$10,1))</f>
        <v/>
      </c>
      <c r="M134" s="12" t="str">
        <f aca="false">IF(L134="","",INDEX($S$5:$S$10,L134))</f>
        <v/>
      </c>
    </row>
    <row r="135" customFormat="false" ht="15" hidden="false" customHeight="false" outlineLevel="0" collapsed="false">
      <c r="E135" s="16" t="str">
        <f aca="false">IF(A135="","",B135*1000+D135*(1-$C$7))</f>
        <v/>
      </c>
      <c r="F135" s="17" t="str">
        <f aca="false">IF(A135="","",$C$5*A135)</f>
        <v/>
      </c>
      <c r="G135" s="17" t="str">
        <f aca="false">IF(A135="","",$C$6*MAX(0,A135-$C$4))</f>
        <v/>
      </c>
      <c r="H135" s="17" t="str">
        <f aca="false">IF(A135="","",F135-G135)</f>
        <v/>
      </c>
      <c r="I135" s="17" t="str">
        <f aca="false">IF(A135="","",IFERROR((E135-F135)/H135,""))</f>
        <v/>
      </c>
      <c r="J135" s="18" t="str">
        <f aca="false">IF(A135="","",IFERROR(C135/(E135-F135)*100,""))</f>
        <v/>
      </c>
      <c r="K135" s="18" t="str">
        <f aca="false">IF(OR(A135="",I135="",J135=""),"",IF(OR(I135&lt;=0,J135&lt;=0),"",SQRT((3.47-LOG10(I135))^2+(LOG10(J135)+1.22)^2)))</f>
        <v/>
      </c>
      <c r="L135" s="13" t="str">
        <f aca="false">IF(K135="","",MATCH(K135,$R$5:$R$10,1))</f>
        <v/>
      </c>
      <c r="M135" s="12" t="str">
        <f aca="false">IF(L135="","",INDEX($S$5:$S$10,L135))</f>
        <v/>
      </c>
    </row>
    <row r="136" customFormat="false" ht="15" hidden="false" customHeight="false" outlineLevel="0" collapsed="false">
      <c r="E136" s="16" t="str">
        <f aca="false">IF(A136="","",B136*1000+D136*(1-$C$7))</f>
        <v/>
      </c>
      <c r="F136" s="17" t="str">
        <f aca="false">IF(A136="","",$C$5*A136)</f>
        <v/>
      </c>
      <c r="G136" s="17" t="str">
        <f aca="false">IF(A136="","",$C$6*MAX(0,A136-$C$4))</f>
        <v/>
      </c>
      <c r="H136" s="17" t="str">
        <f aca="false">IF(A136="","",F136-G136)</f>
        <v/>
      </c>
      <c r="I136" s="17" t="str">
        <f aca="false">IF(A136="","",IFERROR((E136-F136)/H136,""))</f>
        <v/>
      </c>
      <c r="J136" s="18" t="str">
        <f aca="false">IF(A136="","",IFERROR(C136/(E136-F136)*100,""))</f>
        <v/>
      </c>
      <c r="K136" s="18" t="str">
        <f aca="false">IF(OR(A136="",I136="",J136=""),"",IF(OR(I136&lt;=0,J136&lt;=0),"",SQRT((3.47-LOG10(I136))^2+(LOG10(J136)+1.22)^2)))</f>
        <v/>
      </c>
      <c r="L136" s="13" t="str">
        <f aca="false">IF(K136="","",MATCH(K136,$R$5:$R$10,1))</f>
        <v/>
      </c>
      <c r="M136" s="12" t="str">
        <f aca="false">IF(L136="","",INDEX($S$5:$S$10,L136))</f>
        <v/>
      </c>
    </row>
    <row r="137" customFormat="false" ht="15" hidden="false" customHeight="false" outlineLevel="0" collapsed="false">
      <c r="E137" s="16" t="str">
        <f aca="false">IF(A137="","",B137*1000+D137*(1-$C$7))</f>
        <v/>
      </c>
      <c r="F137" s="17" t="str">
        <f aca="false">IF(A137="","",$C$5*A137)</f>
        <v/>
      </c>
      <c r="G137" s="17" t="str">
        <f aca="false">IF(A137="","",$C$6*MAX(0,A137-$C$4))</f>
        <v/>
      </c>
      <c r="H137" s="17" t="str">
        <f aca="false">IF(A137="","",F137-G137)</f>
        <v/>
      </c>
      <c r="I137" s="17" t="str">
        <f aca="false">IF(A137="","",IFERROR((E137-F137)/H137,""))</f>
        <v/>
      </c>
      <c r="J137" s="18" t="str">
        <f aca="false">IF(A137="","",IFERROR(C137/(E137-F137)*100,""))</f>
        <v/>
      </c>
      <c r="K137" s="18" t="str">
        <f aca="false">IF(OR(A137="",I137="",J137=""),"",IF(OR(I137&lt;=0,J137&lt;=0),"",SQRT((3.47-LOG10(I137))^2+(LOG10(J137)+1.22)^2)))</f>
        <v/>
      </c>
      <c r="L137" s="13" t="str">
        <f aca="false">IF(K137="","",MATCH(K137,$R$5:$R$10,1))</f>
        <v/>
      </c>
      <c r="M137" s="12" t="str">
        <f aca="false">IF(L137="","",INDEX($S$5:$S$10,L137))</f>
        <v/>
      </c>
    </row>
    <row r="138" customFormat="false" ht="15" hidden="false" customHeight="false" outlineLevel="0" collapsed="false">
      <c r="E138" s="16" t="str">
        <f aca="false">IF(A138="","",B138*1000+D138*(1-$C$7))</f>
        <v/>
      </c>
      <c r="F138" s="17" t="str">
        <f aca="false">IF(A138="","",$C$5*A138)</f>
        <v/>
      </c>
      <c r="G138" s="17" t="str">
        <f aca="false">IF(A138="","",$C$6*MAX(0,A138-$C$4))</f>
        <v/>
      </c>
      <c r="H138" s="17" t="str">
        <f aca="false">IF(A138="","",F138-G138)</f>
        <v/>
      </c>
      <c r="I138" s="17" t="str">
        <f aca="false">IF(A138="","",IFERROR((E138-F138)/H138,""))</f>
        <v/>
      </c>
      <c r="J138" s="18" t="str">
        <f aca="false">IF(A138="","",IFERROR(C138/(E138-F138)*100,""))</f>
        <v/>
      </c>
      <c r="K138" s="18" t="str">
        <f aca="false">IF(OR(A138="",I138="",J138=""),"",IF(OR(I138&lt;=0,J138&lt;=0),"",SQRT((3.47-LOG10(I138))^2+(LOG10(J138)+1.22)^2)))</f>
        <v/>
      </c>
      <c r="L138" s="13" t="str">
        <f aca="false">IF(K138="","",MATCH(K138,$R$5:$R$10,1))</f>
        <v/>
      </c>
      <c r="M138" s="12" t="str">
        <f aca="false">IF(L138="","",INDEX($S$5:$S$10,L138))</f>
        <v/>
      </c>
    </row>
    <row r="139" customFormat="false" ht="15" hidden="false" customHeight="false" outlineLevel="0" collapsed="false">
      <c r="E139" s="16" t="str">
        <f aca="false">IF(A139="","",B139*1000+D139*(1-$C$7))</f>
        <v/>
      </c>
      <c r="F139" s="17" t="str">
        <f aca="false">IF(A139="","",$C$5*A139)</f>
        <v/>
      </c>
      <c r="G139" s="17" t="str">
        <f aca="false">IF(A139="","",$C$6*MAX(0,A139-$C$4))</f>
        <v/>
      </c>
      <c r="H139" s="17" t="str">
        <f aca="false">IF(A139="","",F139-G139)</f>
        <v/>
      </c>
      <c r="I139" s="17" t="str">
        <f aca="false">IF(A139="","",IFERROR((E139-F139)/H139,""))</f>
        <v/>
      </c>
      <c r="J139" s="18" t="str">
        <f aca="false">IF(A139="","",IFERROR(C139/(E139-F139)*100,""))</f>
        <v/>
      </c>
      <c r="K139" s="18" t="str">
        <f aca="false">IF(OR(A139="",I139="",J139=""),"",IF(OR(I139&lt;=0,J139&lt;=0),"",SQRT((3.47-LOG10(I139))^2+(LOG10(J139)+1.22)^2)))</f>
        <v/>
      </c>
      <c r="L139" s="13" t="str">
        <f aca="false">IF(K139="","",MATCH(K139,$R$5:$R$10,1))</f>
        <v/>
      </c>
      <c r="M139" s="12" t="str">
        <f aca="false">IF(L139="","",INDEX($S$5:$S$10,L139))</f>
        <v/>
      </c>
    </row>
    <row r="140" customFormat="false" ht="15" hidden="false" customHeight="false" outlineLevel="0" collapsed="false">
      <c r="E140" s="16" t="str">
        <f aca="false">IF(A140="","",B140*1000+D140*(1-$C$7))</f>
        <v/>
      </c>
      <c r="F140" s="17" t="str">
        <f aca="false">IF(A140="","",$C$5*A140)</f>
        <v/>
      </c>
      <c r="G140" s="17" t="str">
        <f aca="false">IF(A140="","",$C$6*MAX(0,A140-$C$4))</f>
        <v/>
      </c>
      <c r="H140" s="17" t="str">
        <f aca="false">IF(A140="","",F140-G140)</f>
        <v/>
      </c>
      <c r="I140" s="17" t="str">
        <f aca="false">IF(A140="","",IFERROR((E140-F140)/H140,""))</f>
        <v/>
      </c>
      <c r="J140" s="18" t="str">
        <f aca="false">IF(A140="","",IFERROR(C140/(E140-F140)*100,""))</f>
        <v/>
      </c>
      <c r="K140" s="18" t="str">
        <f aca="false">IF(OR(A140="",I140="",J140=""),"",IF(OR(I140&lt;=0,J140&lt;=0),"",SQRT((3.47-LOG10(I140))^2+(LOG10(J140)+1.22)^2)))</f>
        <v/>
      </c>
      <c r="L140" s="13" t="str">
        <f aca="false">IF(K140="","",MATCH(K140,$R$5:$R$10,1))</f>
        <v/>
      </c>
      <c r="M140" s="12" t="str">
        <f aca="false">IF(L140="","",INDEX($S$5:$S$10,L140))</f>
        <v/>
      </c>
    </row>
    <row r="141" customFormat="false" ht="15" hidden="false" customHeight="false" outlineLevel="0" collapsed="false">
      <c r="E141" s="16" t="str">
        <f aca="false">IF(A141="","",B141*1000+D141*(1-$C$7))</f>
        <v/>
      </c>
      <c r="F141" s="17" t="str">
        <f aca="false">IF(A141="","",$C$5*A141)</f>
        <v/>
      </c>
      <c r="G141" s="17" t="str">
        <f aca="false">IF(A141="","",$C$6*MAX(0,A141-$C$4))</f>
        <v/>
      </c>
      <c r="H141" s="17" t="str">
        <f aca="false">IF(A141="","",F141-G141)</f>
        <v/>
      </c>
      <c r="I141" s="17" t="str">
        <f aca="false">IF(A141="","",IFERROR((E141-F141)/H141,""))</f>
        <v/>
      </c>
      <c r="J141" s="18" t="str">
        <f aca="false">IF(A141="","",IFERROR(C141/(E141-F141)*100,""))</f>
        <v/>
      </c>
      <c r="K141" s="18" t="str">
        <f aca="false">IF(OR(A141="",I141="",J141=""),"",IF(OR(I141&lt;=0,J141&lt;=0),"",SQRT((3.47-LOG10(I141))^2+(LOG10(J141)+1.22)^2)))</f>
        <v/>
      </c>
      <c r="L141" s="13" t="str">
        <f aca="false">IF(K141="","",MATCH(K141,$R$5:$R$10,1))</f>
        <v/>
      </c>
      <c r="M141" s="12" t="str">
        <f aca="false">IF(L141="","",INDEX($S$5:$S$10,L141))</f>
        <v/>
      </c>
    </row>
    <row r="142" customFormat="false" ht="15" hidden="false" customHeight="false" outlineLevel="0" collapsed="false">
      <c r="E142" s="16" t="str">
        <f aca="false">IF(A142="","",B142*1000+D142*(1-$C$7))</f>
        <v/>
      </c>
      <c r="F142" s="17" t="str">
        <f aca="false">IF(A142="","",$C$5*A142)</f>
        <v/>
      </c>
      <c r="G142" s="17" t="str">
        <f aca="false">IF(A142="","",$C$6*MAX(0,A142-$C$4))</f>
        <v/>
      </c>
      <c r="H142" s="17" t="str">
        <f aca="false">IF(A142="","",F142-G142)</f>
        <v/>
      </c>
      <c r="I142" s="17" t="str">
        <f aca="false">IF(A142="","",IFERROR((E142-F142)/H142,""))</f>
        <v/>
      </c>
      <c r="J142" s="18" t="str">
        <f aca="false">IF(A142="","",IFERROR(C142/(E142-F142)*100,""))</f>
        <v/>
      </c>
      <c r="K142" s="18" t="str">
        <f aca="false">IF(OR(A142="",I142="",J142=""),"",IF(OR(I142&lt;=0,J142&lt;=0),"",SQRT((3.47-LOG10(I142))^2+(LOG10(J142)+1.22)^2)))</f>
        <v/>
      </c>
      <c r="L142" s="13" t="str">
        <f aca="false">IF(K142="","",MATCH(K142,$R$5:$R$10,1))</f>
        <v/>
      </c>
      <c r="M142" s="12" t="str">
        <f aca="false">IF(L142="","",INDEX($S$5:$S$10,L142))</f>
        <v/>
      </c>
    </row>
    <row r="143" customFormat="false" ht="15" hidden="false" customHeight="false" outlineLevel="0" collapsed="false">
      <c r="E143" s="16" t="str">
        <f aca="false">IF(A143="","",B143*1000+D143*(1-$C$7))</f>
        <v/>
      </c>
      <c r="F143" s="17" t="str">
        <f aca="false">IF(A143="","",$C$5*A143)</f>
        <v/>
      </c>
      <c r="G143" s="17" t="str">
        <f aca="false">IF(A143="","",$C$6*MAX(0,A143-$C$4))</f>
        <v/>
      </c>
      <c r="H143" s="17" t="str">
        <f aca="false">IF(A143="","",F143-G143)</f>
        <v/>
      </c>
      <c r="I143" s="17" t="str">
        <f aca="false">IF(A143="","",IFERROR((E143-F143)/H143,""))</f>
        <v/>
      </c>
      <c r="J143" s="18" t="str">
        <f aca="false">IF(A143="","",IFERROR(C143/(E143-F143)*100,""))</f>
        <v/>
      </c>
      <c r="K143" s="18" t="str">
        <f aca="false">IF(OR(A143="",I143="",J143=""),"",IF(OR(I143&lt;=0,J143&lt;=0),"",SQRT((3.47-LOG10(I143))^2+(LOG10(J143)+1.22)^2)))</f>
        <v/>
      </c>
      <c r="L143" s="13" t="str">
        <f aca="false">IF(K143="","",MATCH(K143,$R$5:$R$10,1))</f>
        <v/>
      </c>
      <c r="M143" s="12" t="str">
        <f aca="false">IF(L143="","",INDEX($S$5:$S$10,L143))</f>
        <v/>
      </c>
    </row>
    <row r="144" customFormat="false" ht="15" hidden="false" customHeight="false" outlineLevel="0" collapsed="false">
      <c r="E144" s="16" t="str">
        <f aca="false">IF(A144="","",B144*1000+D144*(1-$C$7))</f>
        <v/>
      </c>
      <c r="F144" s="17" t="str">
        <f aca="false">IF(A144="","",$C$5*A144)</f>
        <v/>
      </c>
      <c r="G144" s="17" t="str">
        <f aca="false">IF(A144="","",$C$6*MAX(0,A144-$C$4))</f>
        <v/>
      </c>
      <c r="H144" s="17" t="str">
        <f aca="false">IF(A144="","",F144-G144)</f>
        <v/>
      </c>
      <c r="I144" s="17" t="str">
        <f aca="false">IF(A144="","",IFERROR((E144-F144)/H144,""))</f>
        <v/>
      </c>
      <c r="J144" s="18" t="str">
        <f aca="false">IF(A144="","",IFERROR(C144/(E144-F144)*100,""))</f>
        <v/>
      </c>
      <c r="K144" s="18" t="str">
        <f aca="false">IF(OR(A144="",I144="",J144=""),"",IF(OR(I144&lt;=0,J144&lt;=0),"",SQRT((3.47-LOG10(I144))^2+(LOG10(J144)+1.22)^2)))</f>
        <v/>
      </c>
      <c r="L144" s="13" t="str">
        <f aca="false">IF(K144="","",MATCH(K144,$R$5:$R$10,1))</f>
        <v/>
      </c>
      <c r="M144" s="12" t="str">
        <f aca="false">IF(L144="","",INDEX($S$5:$S$10,L144))</f>
        <v/>
      </c>
    </row>
    <row r="145" customFormat="false" ht="15" hidden="false" customHeight="false" outlineLevel="0" collapsed="false">
      <c r="E145" s="16" t="str">
        <f aca="false">IF(A145="","",B145*1000+D145*(1-$C$7))</f>
        <v/>
      </c>
      <c r="F145" s="17" t="str">
        <f aca="false">IF(A145="","",$C$5*A145)</f>
        <v/>
      </c>
      <c r="G145" s="17" t="str">
        <f aca="false">IF(A145="","",$C$6*MAX(0,A145-$C$4))</f>
        <v/>
      </c>
      <c r="H145" s="17" t="str">
        <f aca="false">IF(A145="","",F145-G145)</f>
        <v/>
      </c>
      <c r="I145" s="17" t="str">
        <f aca="false">IF(A145="","",IFERROR((E145-F145)/H145,""))</f>
        <v/>
      </c>
      <c r="J145" s="18" t="str">
        <f aca="false">IF(A145="","",IFERROR(C145/(E145-F145)*100,""))</f>
        <v/>
      </c>
      <c r="K145" s="18" t="str">
        <f aca="false">IF(OR(A145="",I145="",J145=""),"",IF(OR(I145&lt;=0,J145&lt;=0),"",SQRT((3.47-LOG10(I145))^2+(LOG10(J145)+1.22)^2)))</f>
        <v/>
      </c>
      <c r="L145" s="13" t="str">
        <f aca="false">IF(K145="","",MATCH(K145,$R$5:$R$10,1))</f>
        <v/>
      </c>
      <c r="M145" s="12" t="str">
        <f aca="false">IF(L145="","",INDEX($S$5:$S$10,L145))</f>
        <v/>
      </c>
    </row>
    <row r="146" customFormat="false" ht="15" hidden="false" customHeight="false" outlineLevel="0" collapsed="false">
      <c r="E146" s="16" t="str">
        <f aca="false">IF(A146="","",B146*1000+D146*(1-$C$7))</f>
        <v/>
      </c>
      <c r="F146" s="17" t="str">
        <f aca="false">IF(A146="","",$C$5*A146)</f>
        <v/>
      </c>
      <c r="G146" s="17" t="str">
        <f aca="false">IF(A146="","",$C$6*MAX(0,A146-$C$4))</f>
        <v/>
      </c>
      <c r="H146" s="17" t="str">
        <f aca="false">IF(A146="","",F146-G146)</f>
        <v/>
      </c>
      <c r="I146" s="17" t="str">
        <f aca="false">IF(A146="","",IFERROR((E146-F146)/H146,""))</f>
        <v/>
      </c>
      <c r="J146" s="18" t="str">
        <f aca="false">IF(A146="","",IFERROR(C146/(E146-F146)*100,""))</f>
        <v/>
      </c>
      <c r="K146" s="18" t="str">
        <f aca="false">IF(OR(A146="",I146="",J146=""),"",IF(OR(I146&lt;=0,J146&lt;=0),"",SQRT((3.47-LOG10(I146))^2+(LOG10(J146)+1.22)^2)))</f>
        <v/>
      </c>
      <c r="L146" s="13" t="str">
        <f aca="false">IF(K146="","",MATCH(K146,$R$5:$R$10,1))</f>
        <v/>
      </c>
      <c r="M146" s="12" t="str">
        <f aca="false">IF(L146="","",INDEX($S$5:$S$10,L146))</f>
        <v/>
      </c>
    </row>
    <row r="147" customFormat="false" ht="15" hidden="false" customHeight="false" outlineLevel="0" collapsed="false">
      <c r="E147" s="16" t="str">
        <f aca="false">IF(A147="","",B147*1000+D147*(1-$C$7))</f>
        <v/>
      </c>
      <c r="F147" s="17" t="str">
        <f aca="false">IF(A147="","",$C$5*A147)</f>
        <v/>
      </c>
      <c r="G147" s="17" t="str">
        <f aca="false">IF(A147="","",$C$6*MAX(0,A147-$C$4))</f>
        <v/>
      </c>
      <c r="H147" s="17" t="str">
        <f aca="false">IF(A147="","",F147-G147)</f>
        <v/>
      </c>
      <c r="I147" s="17" t="str">
        <f aca="false">IF(A147="","",IFERROR((E147-F147)/H147,""))</f>
        <v/>
      </c>
      <c r="J147" s="18" t="str">
        <f aca="false">IF(A147="","",IFERROR(C147/(E147-F147)*100,""))</f>
        <v/>
      </c>
      <c r="K147" s="18" t="str">
        <f aca="false">IF(OR(A147="",I147="",J147=""),"",IF(OR(I147&lt;=0,J147&lt;=0),"",SQRT((3.47-LOG10(I147))^2+(LOG10(J147)+1.22)^2)))</f>
        <v/>
      </c>
      <c r="L147" s="13" t="str">
        <f aca="false">IF(K147="","",MATCH(K147,$R$5:$R$10,1))</f>
        <v/>
      </c>
      <c r="M147" s="12" t="str">
        <f aca="false">IF(L147="","",INDEX($S$5:$S$10,L147))</f>
        <v/>
      </c>
    </row>
    <row r="148" customFormat="false" ht="15" hidden="false" customHeight="false" outlineLevel="0" collapsed="false">
      <c r="E148" s="16" t="str">
        <f aca="false">IF(A148="","",B148*1000+D148*(1-$C$7))</f>
        <v/>
      </c>
      <c r="F148" s="17" t="str">
        <f aca="false">IF(A148="","",$C$5*A148)</f>
        <v/>
      </c>
      <c r="G148" s="17" t="str">
        <f aca="false">IF(A148="","",$C$6*MAX(0,A148-$C$4))</f>
        <v/>
      </c>
      <c r="H148" s="17" t="str">
        <f aca="false">IF(A148="","",F148-G148)</f>
        <v/>
      </c>
      <c r="I148" s="17" t="str">
        <f aca="false">IF(A148="","",IFERROR((E148-F148)/H148,""))</f>
        <v/>
      </c>
      <c r="J148" s="18" t="str">
        <f aca="false">IF(A148="","",IFERROR(C148/(E148-F148)*100,""))</f>
        <v/>
      </c>
      <c r="K148" s="18" t="str">
        <f aca="false">IF(OR(A148="",I148="",J148=""),"",IF(OR(I148&lt;=0,J148&lt;=0),"",SQRT((3.47-LOG10(I148))^2+(LOG10(J148)+1.22)^2)))</f>
        <v/>
      </c>
      <c r="L148" s="13" t="str">
        <f aca="false">IF(K148="","",MATCH(K148,$R$5:$R$10,1))</f>
        <v/>
      </c>
      <c r="M148" s="12" t="str">
        <f aca="false">IF(L148="","",INDEX($S$5:$S$10,L148))</f>
        <v/>
      </c>
    </row>
    <row r="149" customFormat="false" ht="15" hidden="false" customHeight="false" outlineLevel="0" collapsed="false">
      <c r="E149" s="16" t="str">
        <f aca="false">IF(A149="","",B149*1000+D149*(1-$C$7))</f>
        <v/>
      </c>
      <c r="F149" s="17" t="str">
        <f aca="false">IF(A149="","",$C$5*A149)</f>
        <v/>
      </c>
      <c r="G149" s="17" t="str">
        <f aca="false">IF(A149="","",$C$6*MAX(0,A149-$C$4))</f>
        <v/>
      </c>
      <c r="H149" s="17" t="str">
        <f aca="false">IF(A149="","",F149-G149)</f>
        <v/>
      </c>
      <c r="I149" s="17" t="str">
        <f aca="false">IF(A149="","",IFERROR((E149-F149)/H149,""))</f>
        <v/>
      </c>
      <c r="J149" s="18" t="str">
        <f aca="false">IF(A149="","",IFERROR(C149/(E149-F149)*100,""))</f>
        <v/>
      </c>
      <c r="K149" s="18" t="str">
        <f aca="false">IF(OR(A149="",I149="",J149=""),"",IF(OR(I149&lt;=0,J149&lt;=0),"",SQRT((3.47-LOG10(I149))^2+(LOG10(J149)+1.22)^2)))</f>
        <v/>
      </c>
      <c r="L149" s="13" t="str">
        <f aca="false">IF(K149="","",MATCH(K149,$R$5:$R$10,1))</f>
        <v/>
      </c>
      <c r="M149" s="12" t="str">
        <f aca="false">IF(L149="","",INDEX($S$5:$S$10,L149))</f>
        <v/>
      </c>
    </row>
    <row r="150" customFormat="false" ht="15" hidden="false" customHeight="false" outlineLevel="0" collapsed="false">
      <c r="E150" s="16" t="str">
        <f aca="false">IF(A150="","",B150*1000+D150*(1-$C$7))</f>
        <v/>
      </c>
      <c r="F150" s="17" t="str">
        <f aca="false">IF(A150="","",$C$5*A150)</f>
        <v/>
      </c>
      <c r="G150" s="17" t="str">
        <f aca="false">IF(A150="","",$C$6*MAX(0,A150-$C$4))</f>
        <v/>
      </c>
      <c r="H150" s="17" t="str">
        <f aca="false">IF(A150="","",F150-G150)</f>
        <v/>
      </c>
      <c r="I150" s="17" t="str">
        <f aca="false">IF(A150="","",IFERROR((E150-F150)/H150,""))</f>
        <v/>
      </c>
      <c r="J150" s="18" t="str">
        <f aca="false">IF(A150="","",IFERROR(C150/(E150-F150)*100,""))</f>
        <v/>
      </c>
      <c r="K150" s="18" t="str">
        <f aca="false">IF(OR(A150="",I150="",J150=""),"",IF(OR(I150&lt;=0,J150&lt;=0),"",SQRT((3.47-LOG10(I150))^2+(LOG10(J150)+1.22)^2)))</f>
        <v/>
      </c>
      <c r="L150" s="13" t="str">
        <f aca="false">IF(K150="","",MATCH(K150,$R$5:$R$10,1))</f>
        <v/>
      </c>
      <c r="M150" s="12" t="str">
        <f aca="false">IF(L150="","",INDEX($S$5:$S$10,L150))</f>
        <v/>
      </c>
    </row>
    <row r="151" customFormat="false" ht="15" hidden="false" customHeight="false" outlineLevel="0" collapsed="false">
      <c r="E151" s="16" t="str">
        <f aca="false">IF(A151="","",B151*1000+D151*(1-$C$7))</f>
        <v/>
      </c>
      <c r="F151" s="17" t="str">
        <f aca="false">IF(A151="","",$C$5*A151)</f>
        <v/>
      </c>
      <c r="G151" s="17" t="str">
        <f aca="false">IF(A151="","",$C$6*MAX(0,A151-$C$4))</f>
        <v/>
      </c>
      <c r="H151" s="17" t="str">
        <f aca="false">IF(A151="","",F151-G151)</f>
        <v/>
      </c>
      <c r="I151" s="17" t="str">
        <f aca="false">IF(A151="","",IFERROR((E151-F151)/H151,""))</f>
        <v/>
      </c>
      <c r="J151" s="18" t="str">
        <f aca="false">IF(A151="","",IFERROR(C151/(E151-F151)*100,""))</f>
        <v/>
      </c>
      <c r="K151" s="18" t="str">
        <f aca="false">IF(OR(A151="",I151="",J151=""),"",IF(OR(I151&lt;=0,J151&lt;=0),"",SQRT((3.47-LOG10(I151))^2+(LOG10(J151)+1.22)^2)))</f>
        <v/>
      </c>
      <c r="L151" s="13" t="str">
        <f aca="false">IF(K151="","",MATCH(K151,$R$5:$R$10,1))</f>
        <v/>
      </c>
      <c r="M151" s="12" t="str">
        <f aca="false">IF(L151="","",INDEX($S$5:$S$10,L151))</f>
        <v/>
      </c>
    </row>
    <row r="152" customFormat="false" ht="15" hidden="false" customHeight="false" outlineLevel="0" collapsed="false">
      <c r="E152" s="16" t="str">
        <f aca="false">IF(A152="","",B152*1000+D152*(1-$C$7))</f>
        <v/>
      </c>
      <c r="F152" s="17" t="str">
        <f aca="false">IF(A152="","",$C$5*A152)</f>
        <v/>
      </c>
      <c r="G152" s="17" t="str">
        <f aca="false">IF(A152="","",$C$6*MAX(0,A152-$C$4))</f>
        <v/>
      </c>
      <c r="H152" s="17" t="str">
        <f aca="false">IF(A152="","",F152-G152)</f>
        <v/>
      </c>
      <c r="I152" s="17" t="str">
        <f aca="false">IF(A152="","",IFERROR((E152-F152)/H152,""))</f>
        <v/>
      </c>
      <c r="J152" s="18" t="str">
        <f aca="false">IF(A152="","",IFERROR(C152/(E152-F152)*100,""))</f>
        <v/>
      </c>
      <c r="K152" s="18" t="str">
        <f aca="false">IF(OR(A152="",I152="",J152=""),"",IF(OR(I152&lt;=0,J152&lt;=0),"",SQRT((3.47-LOG10(I152))^2+(LOG10(J152)+1.22)^2)))</f>
        <v/>
      </c>
      <c r="L152" s="13" t="str">
        <f aca="false">IF(K152="","",MATCH(K152,$R$5:$R$10,1))</f>
        <v/>
      </c>
      <c r="M152" s="12" t="str">
        <f aca="false">IF(L152="","",INDEX($S$5:$S$10,L152))</f>
        <v/>
      </c>
    </row>
    <row r="153" customFormat="false" ht="15" hidden="false" customHeight="false" outlineLevel="0" collapsed="false">
      <c r="E153" s="16" t="str">
        <f aca="false">IF(A153="","",B153*1000+D153*(1-$C$7))</f>
        <v/>
      </c>
      <c r="F153" s="17" t="str">
        <f aca="false">IF(A153="","",$C$5*A153)</f>
        <v/>
      </c>
      <c r="G153" s="17" t="str">
        <f aca="false">IF(A153="","",$C$6*MAX(0,A153-$C$4))</f>
        <v/>
      </c>
      <c r="H153" s="17" t="str">
        <f aca="false">IF(A153="","",F153-G153)</f>
        <v/>
      </c>
      <c r="I153" s="17" t="str">
        <f aca="false">IF(A153="","",IFERROR((E153-F153)/H153,""))</f>
        <v/>
      </c>
      <c r="J153" s="18" t="str">
        <f aca="false">IF(A153="","",IFERROR(C153/(E153-F153)*100,""))</f>
        <v/>
      </c>
      <c r="K153" s="18" t="str">
        <f aca="false">IF(OR(A153="",I153="",J153=""),"",IF(OR(I153&lt;=0,J153&lt;=0),"",SQRT((3.47-LOG10(I153))^2+(LOG10(J153)+1.22)^2)))</f>
        <v/>
      </c>
      <c r="L153" s="13" t="str">
        <f aca="false">IF(K153="","",MATCH(K153,$R$5:$R$10,1))</f>
        <v/>
      </c>
      <c r="M153" s="12" t="str">
        <f aca="false">IF(L153="","",INDEX($S$5:$S$10,L153))</f>
        <v/>
      </c>
    </row>
    <row r="154" customFormat="false" ht="15" hidden="false" customHeight="false" outlineLevel="0" collapsed="false">
      <c r="E154" s="16" t="str">
        <f aca="false">IF(A154="","",B154*1000+D154*(1-$C$7))</f>
        <v/>
      </c>
      <c r="F154" s="17" t="str">
        <f aca="false">IF(A154="","",$C$5*A154)</f>
        <v/>
      </c>
      <c r="G154" s="17" t="str">
        <f aca="false">IF(A154="","",$C$6*MAX(0,A154-$C$4))</f>
        <v/>
      </c>
      <c r="H154" s="17" t="str">
        <f aca="false">IF(A154="","",F154-G154)</f>
        <v/>
      </c>
      <c r="I154" s="17" t="str">
        <f aca="false">IF(A154="","",IFERROR((E154-F154)/H154,""))</f>
        <v/>
      </c>
      <c r="J154" s="18" t="str">
        <f aca="false">IF(A154="","",IFERROR(C154/(E154-F154)*100,""))</f>
        <v/>
      </c>
      <c r="K154" s="18" t="str">
        <f aca="false">IF(OR(A154="",I154="",J154=""),"",IF(OR(I154&lt;=0,J154&lt;=0),"",SQRT((3.47-LOG10(I154))^2+(LOG10(J154)+1.22)^2)))</f>
        <v/>
      </c>
      <c r="L154" s="13" t="str">
        <f aca="false">IF(K154="","",MATCH(K154,$R$5:$R$10,1))</f>
        <v/>
      </c>
      <c r="M154" s="12" t="str">
        <f aca="false">IF(L154="","",INDEX($S$5:$S$10,L154))</f>
        <v/>
      </c>
    </row>
    <row r="155" customFormat="false" ht="15" hidden="false" customHeight="false" outlineLevel="0" collapsed="false">
      <c r="E155" s="16" t="str">
        <f aca="false">IF(A155="","",B155*1000+D155*(1-$C$7))</f>
        <v/>
      </c>
      <c r="F155" s="17" t="str">
        <f aca="false">IF(A155="","",$C$5*A155)</f>
        <v/>
      </c>
      <c r="G155" s="17" t="str">
        <f aca="false">IF(A155="","",$C$6*MAX(0,A155-$C$4))</f>
        <v/>
      </c>
      <c r="H155" s="17" t="str">
        <f aca="false">IF(A155="","",F155-G155)</f>
        <v/>
      </c>
      <c r="I155" s="17" t="str">
        <f aca="false">IF(A155="","",IFERROR((E155-F155)/H155,""))</f>
        <v/>
      </c>
      <c r="J155" s="18" t="str">
        <f aca="false">IF(A155="","",IFERROR(C155/(E155-F155)*100,""))</f>
        <v/>
      </c>
      <c r="K155" s="18" t="str">
        <f aca="false">IF(OR(A155="",I155="",J155=""),"",IF(OR(I155&lt;=0,J155&lt;=0),"",SQRT((3.47-LOG10(I155))^2+(LOG10(J155)+1.22)^2)))</f>
        <v/>
      </c>
      <c r="L155" s="13" t="str">
        <f aca="false">IF(K155="","",MATCH(K155,$R$5:$R$10,1))</f>
        <v/>
      </c>
      <c r="M155" s="12" t="str">
        <f aca="false">IF(L155="","",INDEX($S$5:$S$10,L155))</f>
        <v/>
      </c>
    </row>
    <row r="156" customFormat="false" ht="15" hidden="false" customHeight="false" outlineLevel="0" collapsed="false">
      <c r="E156" s="16" t="str">
        <f aca="false">IF(A156="","",B156*1000+D156*(1-$C$7))</f>
        <v/>
      </c>
      <c r="F156" s="17" t="str">
        <f aca="false">IF(A156="","",$C$5*A156)</f>
        <v/>
      </c>
      <c r="G156" s="17" t="str">
        <f aca="false">IF(A156="","",$C$6*MAX(0,A156-$C$4))</f>
        <v/>
      </c>
      <c r="H156" s="17" t="str">
        <f aca="false">IF(A156="","",F156-G156)</f>
        <v/>
      </c>
      <c r="I156" s="17" t="str">
        <f aca="false">IF(A156="","",IFERROR((E156-F156)/H156,""))</f>
        <v/>
      </c>
      <c r="J156" s="18" t="str">
        <f aca="false">IF(A156="","",IFERROR(C156/(E156-F156)*100,""))</f>
        <v/>
      </c>
      <c r="K156" s="18" t="str">
        <f aca="false">IF(OR(A156="",I156="",J156=""),"",IF(OR(I156&lt;=0,J156&lt;=0),"",SQRT((3.47-LOG10(I156))^2+(LOG10(J156)+1.22)^2)))</f>
        <v/>
      </c>
      <c r="L156" s="13" t="str">
        <f aca="false">IF(K156="","",MATCH(K156,$R$5:$R$10,1))</f>
        <v/>
      </c>
      <c r="M156" s="12" t="str">
        <f aca="false">IF(L156="","",INDEX($S$5:$S$10,L156))</f>
        <v/>
      </c>
    </row>
    <row r="157" customFormat="false" ht="15" hidden="false" customHeight="false" outlineLevel="0" collapsed="false">
      <c r="E157" s="16" t="str">
        <f aca="false">IF(A157="","",B157*1000+D157*(1-$C$7))</f>
        <v/>
      </c>
      <c r="F157" s="17" t="str">
        <f aca="false">IF(A157="","",$C$5*A157)</f>
        <v/>
      </c>
      <c r="G157" s="17" t="str">
        <f aca="false">IF(A157="","",$C$6*MAX(0,A157-$C$4))</f>
        <v/>
      </c>
      <c r="H157" s="17" t="str">
        <f aca="false">IF(A157="","",F157-G157)</f>
        <v/>
      </c>
      <c r="I157" s="17" t="str">
        <f aca="false">IF(A157="","",IFERROR((E157-F157)/H157,""))</f>
        <v/>
      </c>
      <c r="J157" s="18" t="str">
        <f aca="false">IF(A157="","",IFERROR(C157/(E157-F157)*100,""))</f>
        <v/>
      </c>
      <c r="K157" s="18" t="str">
        <f aca="false">IF(OR(A157="",I157="",J157=""),"",IF(OR(I157&lt;=0,J157&lt;=0),"",SQRT((3.47-LOG10(I157))^2+(LOG10(J157)+1.22)^2)))</f>
        <v/>
      </c>
      <c r="L157" s="13" t="str">
        <f aca="false">IF(K157="","",MATCH(K157,$R$5:$R$10,1))</f>
        <v/>
      </c>
      <c r="M157" s="12" t="str">
        <f aca="false">IF(L157="","",INDEX($S$5:$S$10,L157))</f>
        <v/>
      </c>
    </row>
    <row r="158" customFormat="false" ht="15" hidden="false" customHeight="false" outlineLevel="0" collapsed="false">
      <c r="E158" s="16" t="str">
        <f aca="false">IF(A158="","",B158*1000+D158*(1-$C$7))</f>
        <v/>
      </c>
      <c r="F158" s="17" t="str">
        <f aca="false">IF(A158="","",$C$5*A158)</f>
        <v/>
      </c>
      <c r="G158" s="17" t="str">
        <f aca="false">IF(A158="","",$C$6*MAX(0,A158-$C$4))</f>
        <v/>
      </c>
      <c r="H158" s="17" t="str">
        <f aca="false">IF(A158="","",F158-G158)</f>
        <v/>
      </c>
      <c r="I158" s="17" t="str">
        <f aca="false">IF(A158="","",IFERROR((E158-F158)/H158,""))</f>
        <v/>
      </c>
      <c r="J158" s="18" t="str">
        <f aca="false">IF(A158="","",IFERROR(C158/(E158-F158)*100,""))</f>
        <v/>
      </c>
      <c r="K158" s="18" t="str">
        <f aca="false">IF(OR(A158="",I158="",J158=""),"",IF(OR(I158&lt;=0,J158&lt;=0),"",SQRT((3.47-LOG10(I158))^2+(LOG10(J158)+1.22)^2)))</f>
        <v/>
      </c>
      <c r="L158" s="13" t="str">
        <f aca="false">IF(K158="","",MATCH(K158,$R$5:$R$10,1))</f>
        <v/>
      </c>
      <c r="M158" s="12" t="str">
        <f aca="false">IF(L158="","",INDEX($S$5:$S$10,L158))</f>
        <v/>
      </c>
    </row>
    <row r="159" customFormat="false" ht="15" hidden="false" customHeight="false" outlineLevel="0" collapsed="false">
      <c r="E159" s="16" t="str">
        <f aca="false">IF(A159="","",B159*1000+D159*(1-$C$7))</f>
        <v/>
      </c>
      <c r="F159" s="17" t="str">
        <f aca="false">IF(A159="","",$C$5*A159)</f>
        <v/>
      </c>
      <c r="G159" s="17" t="str">
        <f aca="false">IF(A159="","",$C$6*MAX(0,A159-$C$4))</f>
        <v/>
      </c>
      <c r="H159" s="17" t="str">
        <f aca="false">IF(A159="","",F159-G159)</f>
        <v/>
      </c>
      <c r="I159" s="17" t="str">
        <f aca="false">IF(A159="","",IFERROR((E159-F159)/H159,""))</f>
        <v/>
      </c>
      <c r="J159" s="18" t="str">
        <f aca="false">IF(A159="","",IFERROR(C159/(E159-F159)*100,""))</f>
        <v/>
      </c>
      <c r="K159" s="18" t="str">
        <f aca="false">IF(OR(A159="",I159="",J159=""),"",IF(OR(I159&lt;=0,J159&lt;=0),"",SQRT((3.47-LOG10(I159))^2+(LOG10(J159)+1.22)^2)))</f>
        <v/>
      </c>
      <c r="L159" s="13" t="str">
        <f aca="false">IF(K159="","",MATCH(K159,$R$5:$R$10,1))</f>
        <v/>
      </c>
      <c r="M159" s="12" t="str">
        <f aca="false">IF(L159="","",INDEX($S$5:$S$10,L159))</f>
        <v/>
      </c>
    </row>
    <row r="160" customFormat="false" ht="15" hidden="false" customHeight="false" outlineLevel="0" collapsed="false">
      <c r="E160" s="16" t="str">
        <f aca="false">IF(A160="","",B160*1000+D160*(1-$C$7))</f>
        <v/>
      </c>
      <c r="F160" s="17" t="str">
        <f aca="false">IF(A160="","",$C$5*A160)</f>
        <v/>
      </c>
      <c r="G160" s="17" t="str">
        <f aca="false">IF(A160="","",$C$6*MAX(0,A160-$C$4))</f>
        <v/>
      </c>
      <c r="H160" s="17" t="str">
        <f aca="false">IF(A160="","",F160-G160)</f>
        <v/>
      </c>
      <c r="I160" s="17" t="str">
        <f aca="false">IF(A160="","",IFERROR((E160-F160)/H160,""))</f>
        <v/>
      </c>
      <c r="J160" s="18" t="str">
        <f aca="false">IF(A160="","",IFERROR(C160/(E160-F160)*100,""))</f>
        <v/>
      </c>
      <c r="K160" s="18" t="str">
        <f aca="false">IF(OR(A160="",I160="",J160=""),"",IF(OR(I160&lt;=0,J160&lt;=0),"",SQRT((3.47-LOG10(I160))^2+(LOG10(J160)+1.22)^2)))</f>
        <v/>
      </c>
      <c r="L160" s="13" t="str">
        <f aca="false">IF(K160="","",MATCH(K160,$R$5:$R$10,1))</f>
        <v/>
      </c>
      <c r="M160" s="12" t="str">
        <f aca="false">IF(L160="","",INDEX($S$5:$S$10,L160))</f>
        <v/>
      </c>
    </row>
    <row r="161" customFormat="false" ht="15" hidden="false" customHeight="false" outlineLevel="0" collapsed="false">
      <c r="E161" s="16" t="str">
        <f aca="false">IF(A161="","",B161*1000+D161*(1-$C$7))</f>
        <v/>
      </c>
      <c r="F161" s="17" t="str">
        <f aca="false">IF(A161="","",$C$5*A161)</f>
        <v/>
      </c>
      <c r="G161" s="17" t="str">
        <f aca="false">IF(A161="","",$C$6*MAX(0,A161-$C$4))</f>
        <v/>
      </c>
      <c r="H161" s="17" t="str">
        <f aca="false">IF(A161="","",F161-G161)</f>
        <v/>
      </c>
      <c r="I161" s="17" t="str">
        <f aca="false">IF(A161="","",IFERROR((E161-F161)/H161,""))</f>
        <v/>
      </c>
      <c r="J161" s="18" t="str">
        <f aca="false">IF(A161="","",IFERROR(C161/(E161-F161)*100,""))</f>
        <v/>
      </c>
      <c r="K161" s="18" t="str">
        <f aca="false">IF(OR(A161="",I161="",J161=""),"",IF(OR(I161&lt;=0,J161&lt;=0),"",SQRT((3.47-LOG10(I161))^2+(LOG10(J161)+1.22)^2)))</f>
        <v/>
      </c>
      <c r="L161" s="13" t="str">
        <f aca="false">IF(K161="","",MATCH(K161,$R$5:$R$10,1))</f>
        <v/>
      </c>
      <c r="M161" s="12" t="str">
        <f aca="false">IF(L161="","",INDEX($S$5:$S$10,L161))</f>
        <v/>
      </c>
    </row>
    <row r="162" customFormat="false" ht="15" hidden="false" customHeight="false" outlineLevel="0" collapsed="false">
      <c r="E162" s="16" t="str">
        <f aca="false">IF(A162="","",B162*1000+D162*(1-$C$7))</f>
        <v/>
      </c>
      <c r="F162" s="17" t="str">
        <f aca="false">IF(A162="","",$C$5*A162)</f>
        <v/>
      </c>
      <c r="G162" s="17" t="str">
        <f aca="false">IF(A162="","",$C$6*MAX(0,A162-$C$4))</f>
        <v/>
      </c>
      <c r="H162" s="17" t="str">
        <f aca="false">IF(A162="","",F162-G162)</f>
        <v/>
      </c>
      <c r="I162" s="17" t="str">
        <f aca="false">IF(A162="","",IFERROR((E162-F162)/H162,""))</f>
        <v/>
      </c>
      <c r="J162" s="18" t="str">
        <f aca="false">IF(A162="","",IFERROR(C162/(E162-F162)*100,""))</f>
        <v/>
      </c>
      <c r="K162" s="18" t="str">
        <f aca="false">IF(OR(A162="",I162="",J162=""),"",IF(OR(I162&lt;=0,J162&lt;=0),"",SQRT((3.47-LOG10(I162))^2+(LOG10(J162)+1.22)^2)))</f>
        <v/>
      </c>
      <c r="L162" s="13" t="str">
        <f aca="false">IF(K162="","",MATCH(K162,$R$5:$R$10,1))</f>
        <v/>
      </c>
      <c r="M162" s="12" t="str">
        <f aca="false">IF(L162="","",INDEX($S$5:$S$10,L162))</f>
        <v/>
      </c>
    </row>
    <row r="163" customFormat="false" ht="15" hidden="false" customHeight="false" outlineLevel="0" collapsed="false">
      <c r="E163" s="16" t="str">
        <f aca="false">IF(A163="","",B163*1000+D163*(1-$C$7))</f>
        <v/>
      </c>
      <c r="F163" s="17" t="str">
        <f aca="false">IF(A163="","",$C$5*A163)</f>
        <v/>
      </c>
      <c r="G163" s="17" t="str">
        <f aca="false">IF(A163="","",$C$6*MAX(0,A163-$C$4))</f>
        <v/>
      </c>
      <c r="H163" s="17" t="str">
        <f aca="false">IF(A163="","",F163-G163)</f>
        <v/>
      </c>
      <c r="I163" s="17" t="str">
        <f aca="false">IF(A163="","",IFERROR((E163-F163)/H163,""))</f>
        <v/>
      </c>
      <c r="J163" s="18" t="str">
        <f aca="false">IF(A163="","",IFERROR(C163/(E163-F163)*100,""))</f>
        <v/>
      </c>
      <c r="K163" s="18" t="str">
        <f aca="false">IF(OR(A163="",I163="",J163=""),"",IF(OR(I163&lt;=0,J163&lt;=0),"",SQRT((3.47-LOG10(I163))^2+(LOG10(J163)+1.22)^2)))</f>
        <v/>
      </c>
      <c r="L163" s="13" t="str">
        <f aca="false">IF(K163="","",MATCH(K163,$R$5:$R$10,1))</f>
        <v/>
      </c>
      <c r="M163" s="12" t="str">
        <f aca="false">IF(L163="","",INDEX($S$5:$S$10,L163))</f>
        <v/>
      </c>
    </row>
    <row r="164" customFormat="false" ht="15" hidden="false" customHeight="false" outlineLevel="0" collapsed="false">
      <c r="E164" s="16" t="str">
        <f aca="false">IF(A164="","",B164*1000+D164*(1-$C$7))</f>
        <v/>
      </c>
      <c r="F164" s="17" t="str">
        <f aca="false">IF(A164="","",$C$5*A164)</f>
        <v/>
      </c>
      <c r="G164" s="17" t="str">
        <f aca="false">IF(A164="","",$C$6*MAX(0,A164-$C$4))</f>
        <v/>
      </c>
      <c r="H164" s="17" t="str">
        <f aca="false">IF(A164="","",F164-G164)</f>
        <v/>
      </c>
      <c r="I164" s="17" t="str">
        <f aca="false">IF(A164="","",IFERROR((E164-F164)/H164,""))</f>
        <v/>
      </c>
      <c r="J164" s="18" t="str">
        <f aca="false">IF(A164="","",IFERROR(C164/(E164-F164)*100,""))</f>
        <v/>
      </c>
      <c r="K164" s="18" t="str">
        <f aca="false">IF(OR(A164="",I164="",J164=""),"",IF(OR(I164&lt;=0,J164&lt;=0),"",SQRT((3.47-LOG10(I164))^2+(LOG10(J164)+1.22)^2)))</f>
        <v/>
      </c>
      <c r="L164" s="13" t="str">
        <f aca="false">IF(K164="","",MATCH(K164,$R$5:$R$10,1))</f>
        <v/>
      </c>
      <c r="M164" s="12" t="str">
        <f aca="false">IF(L164="","",INDEX($S$5:$S$10,L164))</f>
        <v/>
      </c>
    </row>
    <row r="165" customFormat="false" ht="15" hidden="false" customHeight="false" outlineLevel="0" collapsed="false">
      <c r="E165" s="16" t="str">
        <f aca="false">IF(A165="","",B165*1000+D165*(1-$C$7))</f>
        <v/>
      </c>
      <c r="F165" s="17" t="str">
        <f aca="false">IF(A165="","",$C$5*A165)</f>
        <v/>
      </c>
      <c r="G165" s="17" t="str">
        <f aca="false">IF(A165="","",$C$6*MAX(0,A165-$C$4))</f>
        <v/>
      </c>
      <c r="H165" s="17" t="str">
        <f aca="false">IF(A165="","",F165-G165)</f>
        <v/>
      </c>
      <c r="I165" s="17" t="str">
        <f aca="false">IF(A165="","",IFERROR((E165-F165)/H165,""))</f>
        <v/>
      </c>
      <c r="J165" s="18" t="str">
        <f aca="false">IF(A165="","",IFERROR(C165/(E165-F165)*100,""))</f>
        <v/>
      </c>
      <c r="K165" s="18" t="str">
        <f aca="false">IF(OR(A165="",I165="",J165=""),"",IF(OR(I165&lt;=0,J165&lt;=0),"",SQRT((3.47-LOG10(I165))^2+(LOG10(J165)+1.22)^2)))</f>
        <v/>
      </c>
      <c r="L165" s="13" t="str">
        <f aca="false">IF(K165="","",MATCH(K165,$R$5:$R$10,1))</f>
        <v/>
      </c>
      <c r="M165" s="12" t="str">
        <f aca="false">IF(L165="","",INDEX($S$5:$S$10,L165))</f>
        <v/>
      </c>
    </row>
    <row r="166" customFormat="false" ht="15" hidden="false" customHeight="false" outlineLevel="0" collapsed="false">
      <c r="E166" s="16" t="str">
        <f aca="false">IF(A166="","",B166*1000+D166*(1-$C$7))</f>
        <v/>
      </c>
      <c r="F166" s="17" t="str">
        <f aca="false">IF(A166="","",$C$5*A166)</f>
        <v/>
      </c>
      <c r="G166" s="17" t="str">
        <f aca="false">IF(A166="","",$C$6*MAX(0,A166-$C$4))</f>
        <v/>
      </c>
      <c r="H166" s="17" t="str">
        <f aca="false">IF(A166="","",F166-G166)</f>
        <v/>
      </c>
      <c r="I166" s="17" t="str">
        <f aca="false">IF(A166="","",IFERROR((E166-F166)/H166,""))</f>
        <v/>
      </c>
      <c r="J166" s="18" t="str">
        <f aca="false">IF(A166="","",IFERROR(C166/(E166-F166)*100,""))</f>
        <v/>
      </c>
      <c r="K166" s="18" t="str">
        <f aca="false">IF(OR(A166="",I166="",J166=""),"",IF(OR(I166&lt;=0,J166&lt;=0),"",SQRT((3.47-LOG10(I166))^2+(LOG10(J166)+1.22)^2)))</f>
        <v/>
      </c>
      <c r="L166" s="13" t="str">
        <f aca="false">IF(K166="","",MATCH(K166,$R$5:$R$10,1))</f>
        <v/>
      </c>
      <c r="M166" s="12" t="str">
        <f aca="false">IF(L166="","",INDEX($S$5:$S$10,L166))</f>
        <v/>
      </c>
    </row>
    <row r="167" customFormat="false" ht="15" hidden="false" customHeight="false" outlineLevel="0" collapsed="false">
      <c r="E167" s="16" t="str">
        <f aca="false">IF(A167="","",B167*1000+D167*(1-$C$7))</f>
        <v/>
      </c>
      <c r="F167" s="17" t="str">
        <f aca="false">IF(A167="","",$C$5*A167)</f>
        <v/>
      </c>
      <c r="G167" s="17" t="str">
        <f aca="false">IF(A167="","",$C$6*MAX(0,A167-$C$4))</f>
        <v/>
      </c>
      <c r="H167" s="17" t="str">
        <f aca="false">IF(A167="","",F167-G167)</f>
        <v/>
      </c>
      <c r="I167" s="17" t="str">
        <f aca="false">IF(A167="","",IFERROR((E167-F167)/H167,""))</f>
        <v/>
      </c>
      <c r="J167" s="18" t="str">
        <f aca="false">IF(A167="","",IFERROR(C167/(E167-F167)*100,""))</f>
        <v/>
      </c>
      <c r="K167" s="18" t="str">
        <f aca="false">IF(OR(A167="",I167="",J167=""),"",IF(OR(I167&lt;=0,J167&lt;=0),"",SQRT((3.47-LOG10(I167))^2+(LOG10(J167)+1.22)^2)))</f>
        <v/>
      </c>
      <c r="L167" s="13" t="str">
        <f aca="false">IF(K167="","",MATCH(K167,$R$5:$R$10,1))</f>
        <v/>
      </c>
      <c r="M167" s="12" t="str">
        <f aca="false">IF(L167="","",INDEX($S$5:$S$10,L167))</f>
        <v/>
      </c>
    </row>
    <row r="168" customFormat="false" ht="15" hidden="false" customHeight="false" outlineLevel="0" collapsed="false">
      <c r="E168" s="16" t="str">
        <f aca="false">IF(A168="","",B168*1000+D168*(1-$C$7))</f>
        <v/>
      </c>
      <c r="F168" s="17" t="str">
        <f aca="false">IF(A168="","",$C$5*A168)</f>
        <v/>
      </c>
      <c r="G168" s="17" t="str">
        <f aca="false">IF(A168="","",$C$6*MAX(0,A168-$C$4))</f>
        <v/>
      </c>
      <c r="H168" s="17" t="str">
        <f aca="false">IF(A168="","",F168-G168)</f>
        <v/>
      </c>
      <c r="I168" s="17" t="str">
        <f aca="false">IF(A168="","",IFERROR((E168-F168)/H168,""))</f>
        <v/>
      </c>
      <c r="J168" s="18" t="str">
        <f aca="false">IF(A168="","",IFERROR(C168/(E168-F168)*100,""))</f>
        <v/>
      </c>
      <c r="K168" s="18" t="str">
        <f aca="false">IF(OR(A168="",I168="",J168=""),"",IF(OR(I168&lt;=0,J168&lt;=0),"",SQRT((3.47-LOG10(I168))^2+(LOG10(J168)+1.22)^2)))</f>
        <v/>
      </c>
      <c r="L168" s="13" t="str">
        <f aca="false">IF(K168="","",MATCH(K168,$R$5:$R$10,1))</f>
        <v/>
      </c>
      <c r="M168" s="12" t="str">
        <f aca="false">IF(L168="","",INDEX($S$5:$S$10,L168))</f>
        <v/>
      </c>
    </row>
    <row r="169" customFormat="false" ht="15" hidden="false" customHeight="false" outlineLevel="0" collapsed="false">
      <c r="E169" s="16" t="str">
        <f aca="false">IF(A169="","",B169*1000+D169*(1-$C$7))</f>
        <v/>
      </c>
      <c r="F169" s="17" t="str">
        <f aca="false">IF(A169="","",$C$5*A169)</f>
        <v/>
      </c>
      <c r="G169" s="17" t="str">
        <f aca="false">IF(A169="","",$C$6*MAX(0,A169-$C$4))</f>
        <v/>
      </c>
      <c r="H169" s="17" t="str">
        <f aca="false">IF(A169="","",F169-G169)</f>
        <v/>
      </c>
      <c r="I169" s="17" t="str">
        <f aca="false">IF(A169="","",IFERROR((E169-F169)/H169,""))</f>
        <v/>
      </c>
      <c r="J169" s="18" t="str">
        <f aca="false">IF(A169="","",IFERROR(C169/(E169-F169)*100,""))</f>
        <v/>
      </c>
      <c r="K169" s="18" t="str">
        <f aca="false">IF(OR(A169="",I169="",J169=""),"",IF(OR(I169&lt;=0,J169&lt;=0),"",SQRT((3.47-LOG10(I169))^2+(LOG10(J169)+1.22)^2)))</f>
        <v/>
      </c>
      <c r="L169" s="13" t="str">
        <f aca="false">IF(K169="","",MATCH(K169,$R$5:$R$10,1))</f>
        <v/>
      </c>
      <c r="M169" s="12" t="str">
        <f aca="false">IF(L169="","",INDEX($S$5:$S$10,L169))</f>
        <v/>
      </c>
    </row>
    <row r="170" customFormat="false" ht="15" hidden="false" customHeight="false" outlineLevel="0" collapsed="false">
      <c r="E170" s="16" t="str">
        <f aca="false">IF(A170="","",B170*1000+D170*(1-$C$7))</f>
        <v/>
      </c>
      <c r="F170" s="17" t="str">
        <f aca="false">IF(A170="","",$C$5*A170)</f>
        <v/>
      </c>
      <c r="G170" s="17" t="str">
        <f aca="false">IF(A170="","",$C$6*MAX(0,A170-$C$4))</f>
        <v/>
      </c>
      <c r="H170" s="17" t="str">
        <f aca="false">IF(A170="","",F170-G170)</f>
        <v/>
      </c>
      <c r="I170" s="17" t="str">
        <f aca="false">IF(A170="","",IFERROR((E170-F170)/H170,""))</f>
        <v/>
      </c>
      <c r="J170" s="18" t="str">
        <f aca="false">IF(A170="","",IFERROR(C170/(E170-F170)*100,""))</f>
        <v/>
      </c>
      <c r="K170" s="18" t="str">
        <f aca="false">IF(OR(A170="",I170="",J170=""),"",IF(OR(I170&lt;=0,J170&lt;=0),"",SQRT((3.47-LOG10(I170))^2+(LOG10(J170)+1.22)^2)))</f>
        <v/>
      </c>
      <c r="L170" s="13" t="str">
        <f aca="false">IF(K170="","",MATCH(K170,$R$5:$R$10,1))</f>
        <v/>
      </c>
      <c r="M170" s="12" t="str">
        <f aca="false">IF(L170="","",INDEX($S$5:$S$10,L170))</f>
        <v/>
      </c>
    </row>
    <row r="171" customFormat="false" ht="15" hidden="false" customHeight="false" outlineLevel="0" collapsed="false">
      <c r="E171" s="16" t="str">
        <f aca="false">IF(A171="","",B171*1000+D171*(1-$C$7))</f>
        <v/>
      </c>
      <c r="F171" s="17" t="str">
        <f aca="false">IF(A171="","",$C$5*A171)</f>
        <v/>
      </c>
      <c r="G171" s="17" t="str">
        <f aca="false">IF(A171="","",$C$6*MAX(0,A171-$C$4))</f>
        <v/>
      </c>
      <c r="H171" s="17" t="str">
        <f aca="false">IF(A171="","",F171-G171)</f>
        <v/>
      </c>
      <c r="I171" s="17" t="str">
        <f aca="false">IF(A171="","",IFERROR((E171-F171)/H171,""))</f>
        <v/>
      </c>
      <c r="J171" s="18" t="str">
        <f aca="false">IF(A171="","",IFERROR(C171/(E171-F171)*100,""))</f>
        <v/>
      </c>
      <c r="K171" s="18" t="str">
        <f aca="false">IF(OR(A171="",I171="",J171=""),"",IF(OR(I171&lt;=0,J171&lt;=0),"",SQRT((3.47-LOG10(I171))^2+(LOG10(J171)+1.22)^2)))</f>
        <v/>
      </c>
      <c r="L171" s="13" t="str">
        <f aca="false">IF(K171="","",MATCH(K171,$R$5:$R$10,1))</f>
        <v/>
      </c>
      <c r="M171" s="12" t="str">
        <f aca="false">IF(L171="","",INDEX($S$5:$S$10,L171))</f>
        <v/>
      </c>
    </row>
    <row r="172" customFormat="false" ht="15" hidden="false" customHeight="false" outlineLevel="0" collapsed="false">
      <c r="E172" s="16" t="str">
        <f aca="false">IF(A172="","",B172*1000+D172*(1-$C$7))</f>
        <v/>
      </c>
      <c r="F172" s="17" t="str">
        <f aca="false">IF(A172="","",$C$5*A172)</f>
        <v/>
      </c>
      <c r="G172" s="17" t="str">
        <f aca="false">IF(A172="","",$C$6*MAX(0,A172-$C$4))</f>
        <v/>
      </c>
      <c r="H172" s="17" t="str">
        <f aca="false">IF(A172="","",F172-G172)</f>
        <v/>
      </c>
      <c r="I172" s="17" t="str">
        <f aca="false">IF(A172="","",IFERROR((E172-F172)/H172,""))</f>
        <v/>
      </c>
      <c r="J172" s="18" t="str">
        <f aca="false">IF(A172="","",IFERROR(C172/(E172-F172)*100,""))</f>
        <v/>
      </c>
      <c r="K172" s="18" t="str">
        <f aca="false">IF(OR(A172="",I172="",J172=""),"",IF(OR(I172&lt;=0,J172&lt;=0),"",SQRT((3.47-LOG10(I172))^2+(LOG10(J172)+1.22)^2)))</f>
        <v/>
      </c>
      <c r="L172" s="13" t="str">
        <f aca="false">IF(K172="","",MATCH(K172,$R$5:$R$10,1))</f>
        <v/>
      </c>
      <c r="M172" s="12" t="str">
        <f aca="false">IF(L172="","",INDEX($S$5:$S$10,L172))</f>
        <v/>
      </c>
    </row>
    <row r="173" customFormat="false" ht="15" hidden="false" customHeight="false" outlineLevel="0" collapsed="false">
      <c r="E173" s="16" t="str">
        <f aca="false">IF(A173="","",B173*1000+D173*(1-$C$7))</f>
        <v/>
      </c>
      <c r="F173" s="17" t="str">
        <f aca="false">IF(A173="","",$C$5*A173)</f>
        <v/>
      </c>
      <c r="G173" s="17" t="str">
        <f aca="false">IF(A173="","",$C$6*MAX(0,A173-$C$4))</f>
        <v/>
      </c>
      <c r="H173" s="17" t="str">
        <f aca="false">IF(A173="","",F173-G173)</f>
        <v/>
      </c>
      <c r="I173" s="17" t="str">
        <f aca="false">IF(A173="","",IFERROR((E173-F173)/H173,""))</f>
        <v/>
      </c>
      <c r="J173" s="18" t="str">
        <f aca="false">IF(A173="","",IFERROR(C173/(E173-F173)*100,""))</f>
        <v/>
      </c>
      <c r="K173" s="18" t="str">
        <f aca="false">IF(OR(A173="",I173="",J173=""),"",IF(OR(I173&lt;=0,J173&lt;=0),"",SQRT((3.47-LOG10(I173))^2+(LOG10(J173)+1.22)^2)))</f>
        <v/>
      </c>
      <c r="L173" s="13" t="str">
        <f aca="false">IF(K173="","",MATCH(K173,$R$5:$R$10,1))</f>
        <v/>
      </c>
      <c r="M173" s="12" t="str">
        <f aca="false">IF(L173="","",INDEX($S$5:$S$10,L173))</f>
        <v/>
      </c>
    </row>
    <row r="174" customFormat="false" ht="15" hidden="false" customHeight="false" outlineLevel="0" collapsed="false">
      <c r="E174" s="16" t="str">
        <f aca="false">IF(A174="","",B174*1000+D174*(1-$C$7))</f>
        <v/>
      </c>
      <c r="F174" s="17" t="str">
        <f aca="false">IF(A174="","",$C$5*A174)</f>
        <v/>
      </c>
      <c r="G174" s="17" t="str">
        <f aca="false">IF(A174="","",$C$6*MAX(0,A174-$C$4))</f>
        <v/>
      </c>
      <c r="H174" s="17" t="str">
        <f aca="false">IF(A174="","",F174-G174)</f>
        <v/>
      </c>
      <c r="I174" s="17" t="str">
        <f aca="false">IF(A174="","",IFERROR((E174-F174)/H174,""))</f>
        <v/>
      </c>
      <c r="J174" s="18" t="str">
        <f aca="false">IF(A174="","",IFERROR(C174/(E174-F174)*100,""))</f>
        <v/>
      </c>
      <c r="K174" s="18" t="str">
        <f aca="false">IF(OR(A174="",I174="",J174=""),"",IF(OR(I174&lt;=0,J174&lt;=0),"",SQRT((3.47-LOG10(I174))^2+(LOG10(J174)+1.22)^2)))</f>
        <v/>
      </c>
      <c r="L174" s="13" t="str">
        <f aca="false">IF(K174="","",MATCH(K174,$R$5:$R$10,1))</f>
        <v/>
      </c>
      <c r="M174" s="12" t="str">
        <f aca="false">IF(L174="","",INDEX($S$5:$S$10,L174))</f>
        <v/>
      </c>
    </row>
    <row r="175" customFormat="false" ht="15" hidden="false" customHeight="false" outlineLevel="0" collapsed="false">
      <c r="E175" s="16" t="str">
        <f aca="false">IF(A175="","",B175*1000+D175*(1-$C$7))</f>
        <v/>
      </c>
      <c r="F175" s="17" t="str">
        <f aca="false">IF(A175="","",$C$5*A175)</f>
        <v/>
      </c>
      <c r="G175" s="17" t="str">
        <f aca="false">IF(A175="","",$C$6*MAX(0,A175-$C$4))</f>
        <v/>
      </c>
      <c r="H175" s="17" t="str">
        <f aca="false">IF(A175="","",F175-G175)</f>
        <v/>
      </c>
      <c r="I175" s="17" t="str">
        <f aca="false">IF(A175="","",IFERROR((E175-F175)/H175,""))</f>
        <v/>
      </c>
      <c r="J175" s="18" t="str">
        <f aca="false">IF(A175="","",IFERROR(C175/(E175-F175)*100,""))</f>
        <v/>
      </c>
      <c r="K175" s="18" t="str">
        <f aca="false">IF(OR(A175="",I175="",J175=""),"",IF(OR(I175&lt;=0,J175&lt;=0),"",SQRT((3.47-LOG10(I175))^2+(LOG10(J175)+1.22)^2)))</f>
        <v/>
      </c>
      <c r="L175" s="13" t="str">
        <f aca="false">IF(K175="","",MATCH(K175,$R$5:$R$10,1))</f>
        <v/>
      </c>
      <c r="M175" s="12" t="str">
        <f aca="false">IF(L175="","",INDEX($S$5:$S$10,L175))</f>
        <v/>
      </c>
    </row>
    <row r="176" customFormat="false" ht="15" hidden="false" customHeight="false" outlineLevel="0" collapsed="false">
      <c r="E176" s="16" t="str">
        <f aca="false">IF(A176="","",B176*1000+D176*(1-$C$7))</f>
        <v/>
      </c>
      <c r="F176" s="17" t="str">
        <f aca="false">IF(A176="","",$C$5*A176)</f>
        <v/>
      </c>
      <c r="G176" s="17" t="str">
        <f aca="false">IF(A176="","",$C$6*MAX(0,A176-$C$4))</f>
        <v/>
      </c>
      <c r="H176" s="17" t="str">
        <f aca="false">IF(A176="","",F176-G176)</f>
        <v/>
      </c>
      <c r="I176" s="17" t="str">
        <f aca="false">IF(A176="","",IFERROR((E176-F176)/H176,""))</f>
        <v/>
      </c>
      <c r="J176" s="18" t="str">
        <f aca="false">IF(A176="","",IFERROR(C176/(E176-F176)*100,""))</f>
        <v/>
      </c>
      <c r="K176" s="18" t="str">
        <f aca="false">IF(OR(A176="",I176="",J176=""),"",IF(OR(I176&lt;=0,J176&lt;=0),"",SQRT((3.47-LOG10(I176))^2+(LOG10(J176)+1.22)^2)))</f>
        <v/>
      </c>
      <c r="L176" s="13" t="str">
        <f aca="false">IF(K176="","",MATCH(K176,$R$5:$R$10,1))</f>
        <v/>
      </c>
      <c r="M176" s="12" t="str">
        <f aca="false">IF(L176="","",INDEX($S$5:$S$10,L176))</f>
        <v/>
      </c>
    </row>
    <row r="177" customFormat="false" ht="15" hidden="false" customHeight="false" outlineLevel="0" collapsed="false">
      <c r="E177" s="16" t="str">
        <f aca="false">IF(A177="","",B177*1000+D177*(1-$C$7))</f>
        <v/>
      </c>
      <c r="F177" s="17" t="str">
        <f aca="false">IF(A177="","",$C$5*A177)</f>
        <v/>
      </c>
      <c r="G177" s="17" t="str">
        <f aca="false">IF(A177="","",$C$6*MAX(0,A177-$C$4))</f>
        <v/>
      </c>
      <c r="H177" s="17" t="str">
        <f aca="false">IF(A177="","",F177-G177)</f>
        <v/>
      </c>
      <c r="I177" s="17" t="str">
        <f aca="false">IF(A177="","",IFERROR((E177-F177)/H177,""))</f>
        <v/>
      </c>
      <c r="J177" s="18" t="str">
        <f aca="false">IF(A177="","",IFERROR(C177/(E177-F177)*100,""))</f>
        <v/>
      </c>
      <c r="K177" s="18" t="str">
        <f aca="false">IF(OR(A177="",I177="",J177=""),"",IF(OR(I177&lt;=0,J177&lt;=0),"",SQRT((3.47-LOG10(I177))^2+(LOG10(J177)+1.22)^2)))</f>
        <v/>
      </c>
      <c r="L177" s="13" t="str">
        <f aca="false">IF(K177="","",MATCH(K177,$R$5:$R$10,1))</f>
        <v/>
      </c>
      <c r="M177" s="12" t="str">
        <f aca="false">IF(L177="","",INDEX($S$5:$S$10,L177))</f>
        <v/>
      </c>
    </row>
    <row r="178" customFormat="false" ht="15" hidden="false" customHeight="false" outlineLevel="0" collapsed="false">
      <c r="E178" s="16" t="str">
        <f aca="false">IF(A178="","",B178*1000+D178*(1-$C$7))</f>
        <v/>
      </c>
      <c r="F178" s="17" t="str">
        <f aca="false">IF(A178="","",$C$5*A178)</f>
        <v/>
      </c>
      <c r="G178" s="17" t="str">
        <f aca="false">IF(A178="","",$C$6*MAX(0,A178-$C$4))</f>
        <v/>
      </c>
      <c r="H178" s="17" t="str">
        <f aca="false">IF(A178="","",F178-G178)</f>
        <v/>
      </c>
      <c r="I178" s="17" t="str">
        <f aca="false">IF(A178="","",IFERROR((E178-F178)/H178,""))</f>
        <v/>
      </c>
      <c r="J178" s="18" t="str">
        <f aca="false">IF(A178="","",IFERROR(C178/(E178-F178)*100,""))</f>
        <v/>
      </c>
      <c r="K178" s="18" t="str">
        <f aca="false">IF(OR(A178="",I178="",J178=""),"",IF(OR(I178&lt;=0,J178&lt;=0),"",SQRT((3.47-LOG10(I178))^2+(LOG10(J178)+1.22)^2)))</f>
        <v/>
      </c>
      <c r="L178" s="13" t="str">
        <f aca="false">IF(K178="","",MATCH(K178,$R$5:$R$10,1))</f>
        <v/>
      </c>
      <c r="M178" s="12" t="str">
        <f aca="false">IF(L178="","",INDEX($S$5:$S$10,L178))</f>
        <v/>
      </c>
    </row>
    <row r="179" customFormat="false" ht="15" hidden="false" customHeight="false" outlineLevel="0" collapsed="false">
      <c r="E179" s="16" t="str">
        <f aca="false">IF(A179="","",B179*1000+D179*(1-$C$7))</f>
        <v/>
      </c>
      <c r="F179" s="17" t="str">
        <f aca="false">IF(A179="","",$C$5*A179)</f>
        <v/>
      </c>
      <c r="G179" s="17" t="str">
        <f aca="false">IF(A179="","",$C$6*MAX(0,A179-$C$4))</f>
        <v/>
      </c>
      <c r="H179" s="17" t="str">
        <f aca="false">IF(A179="","",F179-G179)</f>
        <v/>
      </c>
      <c r="I179" s="17" t="str">
        <f aca="false">IF(A179="","",IFERROR((E179-F179)/H179,""))</f>
        <v/>
      </c>
      <c r="J179" s="18" t="str">
        <f aca="false">IF(A179="","",IFERROR(C179/(E179-F179)*100,""))</f>
        <v/>
      </c>
      <c r="K179" s="18" t="str">
        <f aca="false">IF(OR(A179="",I179="",J179=""),"",IF(OR(I179&lt;=0,J179&lt;=0),"",SQRT((3.47-LOG10(I179))^2+(LOG10(J179)+1.22)^2)))</f>
        <v/>
      </c>
      <c r="L179" s="13" t="str">
        <f aca="false">IF(K179="","",MATCH(K179,$R$5:$R$10,1))</f>
        <v/>
      </c>
      <c r="M179" s="12" t="str">
        <f aca="false">IF(L179="","",INDEX($S$5:$S$10,L179))</f>
        <v/>
      </c>
    </row>
    <row r="180" customFormat="false" ht="15" hidden="false" customHeight="false" outlineLevel="0" collapsed="false">
      <c r="E180" s="16" t="str">
        <f aca="false">IF(A180="","",B180*1000+D180*(1-$C$7))</f>
        <v/>
      </c>
      <c r="F180" s="17" t="str">
        <f aca="false">IF(A180="","",$C$5*A180)</f>
        <v/>
      </c>
      <c r="G180" s="17" t="str">
        <f aca="false">IF(A180="","",$C$6*MAX(0,A180-$C$4))</f>
        <v/>
      </c>
      <c r="H180" s="17" t="str">
        <f aca="false">IF(A180="","",F180-G180)</f>
        <v/>
      </c>
      <c r="I180" s="17" t="str">
        <f aca="false">IF(A180="","",IFERROR((E180-F180)/H180,""))</f>
        <v/>
      </c>
      <c r="J180" s="18" t="str">
        <f aca="false">IF(A180="","",IFERROR(C180/(E180-F180)*100,""))</f>
        <v/>
      </c>
      <c r="K180" s="18" t="str">
        <f aca="false">IF(OR(A180="",I180="",J180=""),"",IF(OR(I180&lt;=0,J180&lt;=0),"",SQRT((3.47-LOG10(I180))^2+(LOG10(J180)+1.22)^2)))</f>
        <v/>
      </c>
      <c r="L180" s="13" t="str">
        <f aca="false">IF(K180="","",MATCH(K180,$R$5:$R$10,1))</f>
        <v/>
      </c>
      <c r="M180" s="12" t="str">
        <f aca="false">IF(L180="","",INDEX($S$5:$S$10,L180))</f>
        <v/>
      </c>
    </row>
    <row r="181" customFormat="false" ht="15" hidden="false" customHeight="false" outlineLevel="0" collapsed="false">
      <c r="E181" s="16" t="str">
        <f aca="false">IF(A181="","",B181*1000+D181*(1-$C$7))</f>
        <v/>
      </c>
      <c r="F181" s="17" t="str">
        <f aca="false">IF(A181="","",$C$5*A181)</f>
        <v/>
      </c>
      <c r="G181" s="17" t="str">
        <f aca="false">IF(A181="","",$C$6*MAX(0,A181-$C$4))</f>
        <v/>
      </c>
      <c r="H181" s="17" t="str">
        <f aca="false">IF(A181="","",F181-G181)</f>
        <v/>
      </c>
      <c r="I181" s="17" t="str">
        <f aca="false">IF(A181="","",IFERROR((E181-F181)/H181,""))</f>
        <v/>
      </c>
      <c r="J181" s="18" t="str">
        <f aca="false">IF(A181="","",IFERROR(C181/(E181-F181)*100,""))</f>
        <v/>
      </c>
      <c r="K181" s="18" t="str">
        <f aca="false">IF(OR(A181="",I181="",J181=""),"",IF(OR(I181&lt;=0,J181&lt;=0),"",SQRT((3.47-LOG10(I181))^2+(LOG10(J181)+1.22)^2)))</f>
        <v/>
      </c>
      <c r="L181" s="13" t="str">
        <f aca="false">IF(K181="","",MATCH(K181,$R$5:$R$10,1))</f>
        <v/>
      </c>
      <c r="M181" s="12" t="str">
        <f aca="false">IF(L181="","",INDEX($S$5:$S$10,L181))</f>
        <v/>
      </c>
    </row>
    <row r="182" customFormat="false" ht="15" hidden="false" customHeight="false" outlineLevel="0" collapsed="false">
      <c r="E182" s="16" t="str">
        <f aca="false">IF(A182="","",B182*1000+D182*(1-$C$7))</f>
        <v/>
      </c>
      <c r="F182" s="17" t="str">
        <f aca="false">IF(A182="","",$C$5*A182)</f>
        <v/>
      </c>
      <c r="G182" s="17" t="str">
        <f aca="false">IF(A182="","",$C$6*MAX(0,A182-$C$4))</f>
        <v/>
      </c>
      <c r="H182" s="17" t="str">
        <f aca="false">IF(A182="","",F182-G182)</f>
        <v/>
      </c>
      <c r="I182" s="17" t="str">
        <f aca="false">IF(A182="","",IFERROR((E182-F182)/H182,""))</f>
        <v/>
      </c>
      <c r="J182" s="18" t="str">
        <f aca="false">IF(A182="","",IFERROR(C182/(E182-F182)*100,""))</f>
        <v/>
      </c>
      <c r="K182" s="18" t="str">
        <f aca="false">IF(OR(A182="",I182="",J182=""),"",IF(OR(I182&lt;=0,J182&lt;=0),"",SQRT((3.47-LOG10(I182))^2+(LOG10(J182)+1.22)^2)))</f>
        <v/>
      </c>
      <c r="L182" s="13" t="str">
        <f aca="false">IF(K182="","",MATCH(K182,$R$5:$R$10,1))</f>
        <v/>
      </c>
      <c r="M182" s="12" t="str">
        <f aca="false">IF(L182="","",INDEX($S$5:$S$10,L182))</f>
        <v/>
      </c>
    </row>
    <row r="183" customFormat="false" ht="15" hidden="false" customHeight="false" outlineLevel="0" collapsed="false">
      <c r="E183" s="16" t="str">
        <f aca="false">IF(A183="","",B183*1000+D183*(1-$C$7))</f>
        <v/>
      </c>
      <c r="F183" s="17" t="str">
        <f aca="false">IF(A183="","",$C$5*A183)</f>
        <v/>
      </c>
      <c r="G183" s="17" t="str">
        <f aca="false">IF(A183="","",$C$6*MAX(0,A183-$C$4))</f>
        <v/>
      </c>
      <c r="H183" s="17" t="str">
        <f aca="false">IF(A183="","",F183-G183)</f>
        <v/>
      </c>
      <c r="I183" s="17" t="str">
        <f aca="false">IF(A183="","",IFERROR((E183-F183)/H183,""))</f>
        <v/>
      </c>
      <c r="J183" s="18" t="str">
        <f aca="false">IF(A183="","",IFERROR(C183/(E183-F183)*100,""))</f>
        <v/>
      </c>
      <c r="K183" s="18" t="str">
        <f aca="false">IF(OR(A183="",I183="",J183=""),"",IF(OR(I183&lt;=0,J183&lt;=0),"",SQRT((3.47-LOG10(I183))^2+(LOG10(J183)+1.22)^2)))</f>
        <v/>
      </c>
      <c r="L183" s="13" t="str">
        <f aca="false">IF(K183="","",MATCH(K183,$R$5:$R$10,1))</f>
        <v/>
      </c>
      <c r="M183" s="12" t="str">
        <f aca="false">IF(L183="","",INDEX($S$5:$S$10,L183))</f>
        <v/>
      </c>
    </row>
    <row r="184" customFormat="false" ht="15" hidden="false" customHeight="false" outlineLevel="0" collapsed="false">
      <c r="E184" s="16" t="str">
        <f aca="false">IF(A184="","",B184*1000+D184*(1-$C$7))</f>
        <v/>
      </c>
      <c r="F184" s="17" t="str">
        <f aca="false">IF(A184="","",$C$5*A184)</f>
        <v/>
      </c>
      <c r="G184" s="17" t="str">
        <f aca="false">IF(A184="","",$C$6*MAX(0,A184-$C$4))</f>
        <v/>
      </c>
      <c r="H184" s="17" t="str">
        <f aca="false">IF(A184="","",F184-G184)</f>
        <v/>
      </c>
      <c r="I184" s="17" t="str">
        <f aca="false">IF(A184="","",IFERROR((E184-F184)/H184,""))</f>
        <v/>
      </c>
      <c r="J184" s="18" t="str">
        <f aca="false">IF(A184="","",IFERROR(C184/(E184-F184)*100,""))</f>
        <v/>
      </c>
      <c r="K184" s="18" t="str">
        <f aca="false">IF(OR(A184="",I184="",J184=""),"",IF(OR(I184&lt;=0,J184&lt;=0),"",SQRT((3.47-LOG10(I184))^2+(LOG10(J184)+1.22)^2)))</f>
        <v/>
      </c>
      <c r="L184" s="13" t="str">
        <f aca="false">IF(K184="","",MATCH(K184,$R$5:$R$10,1))</f>
        <v/>
      </c>
      <c r="M184" s="12" t="str">
        <f aca="false">IF(L184="","",INDEX($S$5:$S$10,L184))</f>
        <v/>
      </c>
    </row>
    <row r="185" customFormat="false" ht="15" hidden="false" customHeight="false" outlineLevel="0" collapsed="false">
      <c r="E185" s="16" t="str">
        <f aca="false">IF(A185="","",B185*1000+D185*(1-$C$7))</f>
        <v/>
      </c>
      <c r="F185" s="17" t="str">
        <f aca="false">IF(A185="","",$C$5*A185)</f>
        <v/>
      </c>
      <c r="G185" s="17" t="str">
        <f aca="false">IF(A185="","",$C$6*MAX(0,A185-$C$4))</f>
        <v/>
      </c>
      <c r="H185" s="17" t="str">
        <f aca="false">IF(A185="","",F185-G185)</f>
        <v/>
      </c>
      <c r="I185" s="17" t="str">
        <f aca="false">IF(A185="","",IFERROR((E185-F185)/H185,""))</f>
        <v/>
      </c>
      <c r="J185" s="18" t="str">
        <f aca="false">IF(A185="","",IFERROR(C185/(E185-F185)*100,""))</f>
        <v/>
      </c>
      <c r="K185" s="18" t="str">
        <f aca="false">IF(OR(A185="",I185="",J185=""),"",IF(OR(I185&lt;=0,J185&lt;=0),"",SQRT((3.47-LOG10(I185))^2+(LOG10(J185)+1.22)^2)))</f>
        <v/>
      </c>
      <c r="L185" s="13" t="str">
        <f aca="false">IF(K185="","",MATCH(K185,$R$5:$R$10,1))</f>
        <v/>
      </c>
      <c r="M185" s="12" t="str">
        <f aca="false">IF(L185="","",INDEX($S$5:$S$10,L185))</f>
        <v/>
      </c>
    </row>
    <row r="186" customFormat="false" ht="15" hidden="false" customHeight="false" outlineLevel="0" collapsed="false">
      <c r="E186" s="16" t="str">
        <f aca="false">IF(A186="","",B186*1000+D186*(1-$C$7))</f>
        <v/>
      </c>
      <c r="F186" s="17" t="str">
        <f aca="false">IF(A186="","",$C$5*A186)</f>
        <v/>
      </c>
      <c r="G186" s="17" t="str">
        <f aca="false">IF(A186="","",$C$6*MAX(0,A186-$C$4))</f>
        <v/>
      </c>
      <c r="H186" s="17" t="str">
        <f aca="false">IF(A186="","",F186-G186)</f>
        <v/>
      </c>
      <c r="I186" s="17" t="str">
        <f aca="false">IF(A186="","",IFERROR((E186-F186)/H186,""))</f>
        <v/>
      </c>
      <c r="J186" s="18" t="str">
        <f aca="false">IF(A186="","",IFERROR(C186/(E186-F186)*100,""))</f>
        <v/>
      </c>
      <c r="K186" s="18" t="str">
        <f aca="false">IF(OR(A186="",I186="",J186=""),"",IF(OR(I186&lt;=0,J186&lt;=0),"",SQRT((3.47-LOG10(I186))^2+(LOG10(J186)+1.22)^2)))</f>
        <v/>
      </c>
      <c r="L186" s="13" t="str">
        <f aca="false">IF(K186="","",MATCH(K186,$R$5:$R$10,1))</f>
        <v/>
      </c>
      <c r="M186" s="12" t="str">
        <f aca="false">IF(L186="","",INDEX($S$5:$S$10,L186))</f>
        <v/>
      </c>
    </row>
    <row r="187" customFormat="false" ht="15" hidden="false" customHeight="false" outlineLevel="0" collapsed="false">
      <c r="E187" s="16" t="str">
        <f aca="false">IF(A187="","",B187*1000+D187*(1-$C$7))</f>
        <v/>
      </c>
      <c r="F187" s="17" t="str">
        <f aca="false">IF(A187="","",$C$5*A187)</f>
        <v/>
      </c>
      <c r="G187" s="17" t="str">
        <f aca="false">IF(A187="","",$C$6*MAX(0,A187-$C$4))</f>
        <v/>
      </c>
      <c r="H187" s="17" t="str">
        <f aca="false">IF(A187="","",F187-G187)</f>
        <v/>
      </c>
      <c r="I187" s="17" t="str">
        <f aca="false">IF(A187="","",IFERROR((E187-F187)/H187,""))</f>
        <v/>
      </c>
      <c r="J187" s="18" t="str">
        <f aca="false">IF(A187="","",IFERROR(C187/(E187-F187)*100,""))</f>
        <v/>
      </c>
      <c r="K187" s="18" t="str">
        <f aca="false">IF(OR(A187="",I187="",J187=""),"",IF(OR(I187&lt;=0,J187&lt;=0),"",SQRT((3.47-LOG10(I187))^2+(LOG10(J187)+1.22)^2)))</f>
        <v/>
      </c>
      <c r="L187" s="13" t="str">
        <f aca="false">IF(K187="","",MATCH(K187,$R$5:$R$10,1))</f>
        <v/>
      </c>
      <c r="M187" s="12" t="str">
        <f aca="false">IF(L187="","",INDEX($S$5:$S$10,L187))</f>
        <v/>
      </c>
    </row>
    <row r="188" customFormat="false" ht="15" hidden="false" customHeight="false" outlineLevel="0" collapsed="false">
      <c r="E188" s="16" t="str">
        <f aca="false">IF(A188="","",B188*1000+D188*(1-$C$7))</f>
        <v/>
      </c>
      <c r="F188" s="17" t="str">
        <f aca="false">IF(A188="","",$C$5*A188)</f>
        <v/>
      </c>
      <c r="G188" s="17" t="str">
        <f aca="false">IF(A188="","",$C$6*MAX(0,A188-$C$4))</f>
        <v/>
      </c>
      <c r="H188" s="17" t="str">
        <f aca="false">IF(A188="","",F188-G188)</f>
        <v/>
      </c>
      <c r="I188" s="17" t="str">
        <f aca="false">IF(A188="","",IFERROR((E188-F188)/H188,""))</f>
        <v/>
      </c>
      <c r="J188" s="18" t="str">
        <f aca="false">IF(A188="","",IFERROR(C188/(E188-F188)*100,""))</f>
        <v/>
      </c>
      <c r="K188" s="18" t="str">
        <f aca="false">IF(OR(A188="",I188="",J188=""),"",IF(OR(I188&lt;=0,J188&lt;=0),"",SQRT((3.47-LOG10(I188))^2+(LOG10(J188)+1.22)^2)))</f>
        <v/>
      </c>
      <c r="L188" s="13" t="str">
        <f aca="false">IF(K188="","",MATCH(K188,$R$5:$R$10,1))</f>
        <v/>
      </c>
      <c r="M188" s="12" t="str">
        <f aca="false">IF(L188="","",INDEX($S$5:$S$10,L188))</f>
        <v/>
      </c>
    </row>
    <row r="189" customFormat="false" ht="15" hidden="false" customHeight="false" outlineLevel="0" collapsed="false">
      <c r="E189" s="16" t="str">
        <f aca="false">IF(A189="","",B189*1000+D189*(1-$C$7))</f>
        <v/>
      </c>
      <c r="F189" s="17" t="str">
        <f aca="false">IF(A189="","",$C$5*A189)</f>
        <v/>
      </c>
      <c r="G189" s="17" t="str">
        <f aca="false">IF(A189="","",$C$6*MAX(0,A189-$C$4))</f>
        <v/>
      </c>
      <c r="H189" s="17" t="str">
        <f aca="false">IF(A189="","",F189-G189)</f>
        <v/>
      </c>
      <c r="I189" s="17" t="str">
        <f aca="false">IF(A189="","",IFERROR((E189-F189)/H189,""))</f>
        <v/>
      </c>
      <c r="J189" s="18" t="str">
        <f aca="false">IF(A189="","",IFERROR(C189/(E189-F189)*100,""))</f>
        <v/>
      </c>
      <c r="K189" s="18" t="str">
        <f aca="false">IF(OR(A189="",I189="",J189=""),"",IF(OR(I189&lt;=0,J189&lt;=0),"",SQRT((3.47-LOG10(I189))^2+(LOG10(J189)+1.22)^2)))</f>
        <v/>
      </c>
      <c r="L189" s="13" t="str">
        <f aca="false">IF(K189="","",MATCH(K189,$R$5:$R$10,1))</f>
        <v/>
      </c>
      <c r="M189" s="12" t="str">
        <f aca="false">IF(L189="","",INDEX($S$5:$S$10,L189))</f>
        <v/>
      </c>
    </row>
    <row r="190" customFormat="false" ht="15" hidden="false" customHeight="false" outlineLevel="0" collapsed="false">
      <c r="E190" s="16" t="str">
        <f aca="false">IF(A190="","",B190*1000+D190*(1-$C$7))</f>
        <v/>
      </c>
      <c r="F190" s="17" t="str">
        <f aca="false">IF(A190="","",$C$5*A190)</f>
        <v/>
      </c>
      <c r="G190" s="17" t="str">
        <f aca="false">IF(A190="","",$C$6*MAX(0,A190-$C$4))</f>
        <v/>
      </c>
      <c r="H190" s="17" t="str">
        <f aca="false">IF(A190="","",F190-G190)</f>
        <v/>
      </c>
      <c r="I190" s="17" t="str">
        <f aca="false">IF(A190="","",IFERROR((E190-F190)/H190,""))</f>
        <v/>
      </c>
      <c r="J190" s="18" t="str">
        <f aca="false">IF(A190="","",IFERROR(C190/(E190-F190)*100,""))</f>
        <v/>
      </c>
      <c r="K190" s="18" t="str">
        <f aca="false">IF(OR(A190="",I190="",J190=""),"",IF(OR(I190&lt;=0,J190&lt;=0),"",SQRT((3.47-LOG10(I190))^2+(LOG10(J190)+1.22)^2)))</f>
        <v/>
      </c>
      <c r="L190" s="13" t="str">
        <f aca="false">IF(K190="","",MATCH(K190,$R$5:$R$10,1))</f>
        <v/>
      </c>
      <c r="M190" s="12" t="str">
        <f aca="false">IF(L190="","",INDEX($S$5:$S$10,L190))</f>
        <v/>
      </c>
    </row>
    <row r="191" customFormat="false" ht="15" hidden="false" customHeight="false" outlineLevel="0" collapsed="false">
      <c r="E191" s="16" t="str">
        <f aca="false">IF(A191="","",B191*1000+D191*(1-$C$7))</f>
        <v/>
      </c>
      <c r="F191" s="17" t="str">
        <f aca="false">IF(A191="","",$C$5*A191)</f>
        <v/>
      </c>
      <c r="G191" s="17" t="str">
        <f aca="false">IF(A191="","",$C$6*MAX(0,A191-$C$4))</f>
        <v/>
      </c>
      <c r="H191" s="17" t="str">
        <f aca="false">IF(A191="","",F191-G191)</f>
        <v/>
      </c>
      <c r="I191" s="17" t="str">
        <f aca="false">IF(A191="","",IFERROR((E191-F191)/H191,""))</f>
        <v/>
      </c>
      <c r="J191" s="18" t="str">
        <f aca="false">IF(A191="","",IFERROR(C191/(E191-F191)*100,""))</f>
        <v/>
      </c>
      <c r="K191" s="18" t="str">
        <f aca="false">IF(OR(A191="",I191="",J191=""),"",IF(OR(I191&lt;=0,J191&lt;=0),"",SQRT((3.47-LOG10(I191))^2+(LOG10(J191)+1.22)^2)))</f>
        <v/>
      </c>
      <c r="L191" s="13" t="str">
        <f aca="false">IF(K191="","",MATCH(K191,$R$5:$R$10,1))</f>
        <v/>
      </c>
      <c r="M191" s="12" t="str">
        <f aca="false">IF(L191="","",INDEX($S$5:$S$10,L191))</f>
        <v/>
      </c>
    </row>
    <row r="192" customFormat="false" ht="15" hidden="false" customHeight="false" outlineLevel="0" collapsed="false">
      <c r="E192" s="16" t="str">
        <f aca="false">IF(A192="","",B192*1000+D192*(1-$C$7))</f>
        <v/>
      </c>
      <c r="F192" s="17" t="str">
        <f aca="false">IF(A192="","",$C$5*A192)</f>
        <v/>
      </c>
      <c r="G192" s="17" t="str">
        <f aca="false">IF(A192="","",$C$6*MAX(0,A192-$C$4))</f>
        <v/>
      </c>
      <c r="H192" s="17" t="str">
        <f aca="false">IF(A192="","",F192-G192)</f>
        <v/>
      </c>
      <c r="I192" s="17" t="str">
        <f aca="false">IF(A192="","",IFERROR((E192-F192)/H192,""))</f>
        <v/>
      </c>
      <c r="J192" s="18" t="str">
        <f aca="false">IF(A192="","",IFERROR(C192/(E192-F192)*100,""))</f>
        <v/>
      </c>
      <c r="K192" s="18" t="str">
        <f aca="false">IF(OR(A192="",I192="",J192=""),"",IF(OR(I192&lt;=0,J192&lt;=0),"",SQRT((3.47-LOG10(I192))^2+(LOG10(J192)+1.22)^2)))</f>
        <v/>
      </c>
      <c r="L192" s="13" t="str">
        <f aca="false">IF(K192="","",MATCH(K192,$R$5:$R$10,1))</f>
        <v/>
      </c>
      <c r="M192" s="12" t="str">
        <f aca="false">IF(L192="","",INDEX($S$5:$S$10,L192))</f>
        <v/>
      </c>
    </row>
    <row r="193" customFormat="false" ht="15" hidden="false" customHeight="false" outlineLevel="0" collapsed="false">
      <c r="E193" s="16" t="str">
        <f aca="false">IF(A193="","",B193*1000+D193*(1-$C$7))</f>
        <v/>
      </c>
      <c r="F193" s="17" t="str">
        <f aca="false">IF(A193="","",$C$5*A193)</f>
        <v/>
      </c>
      <c r="G193" s="17" t="str">
        <f aca="false">IF(A193="","",$C$6*MAX(0,A193-$C$4))</f>
        <v/>
      </c>
      <c r="H193" s="17" t="str">
        <f aca="false">IF(A193="","",F193-G193)</f>
        <v/>
      </c>
      <c r="I193" s="17" t="str">
        <f aca="false">IF(A193="","",IFERROR((E193-F193)/H193,""))</f>
        <v/>
      </c>
      <c r="J193" s="18" t="str">
        <f aca="false">IF(A193="","",IFERROR(C193/(E193-F193)*100,""))</f>
        <v/>
      </c>
      <c r="K193" s="18" t="str">
        <f aca="false">IF(OR(A193="",I193="",J193=""),"",IF(OR(I193&lt;=0,J193&lt;=0),"",SQRT((3.47-LOG10(I193))^2+(LOG10(J193)+1.22)^2)))</f>
        <v/>
      </c>
      <c r="L193" s="13" t="str">
        <f aca="false">IF(K193="","",MATCH(K193,$R$5:$R$10,1))</f>
        <v/>
      </c>
      <c r="M193" s="12" t="str">
        <f aca="false">IF(L193="","",INDEX($S$5:$S$10,L193))</f>
        <v/>
      </c>
    </row>
    <row r="194" customFormat="false" ht="15" hidden="false" customHeight="false" outlineLevel="0" collapsed="false">
      <c r="E194" s="16" t="str">
        <f aca="false">IF(A194="","",B194*1000+D194*(1-$C$7))</f>
        <v/>
      </c>
      <c r="F194" s="17" t="str">
        <f aca="false">IF(A194="","",$C$5*A194)</f>
        <v/>
      </c>
      <c r="G194" s="17" t="str">
        <f aca="false">IF(A194="","",$C$6*MAX(0,A194-$C$4))</f>
        <v/>
      </c>
      <c r="H194" s="17" t="str">
        <f aca="false">IF(A194="","",F194-G194)</f>
        <v/>
      </c>
      <c r="I194" s="17" t="str">
        <f aca="false">IF(A194="","",IFERROR((E194-F194)/H194,""))</f>
        <v/>
      </c>
      <c r="J194" s="18" t="str">
        <f aca="false">IF(A194="","",IFERROR(C194/(E194-F194)*100,""))</f>
        <v/>
      </c>
      <c r="K194" s="18" t="str">
        <f aca="false">IF(OR(A194="",I194="",J194=""),"",IF(OR(I194&lt;=0,J194&lt;=0),"",SQRT((3.47-LOG10(I194))^2+(LOG10(J194)+1.22)^2)))</f>
        <v/>
      </c>
      <c r="L194" s="13" t="str">
        <f aca="false">IF(K194="","",MATCH(K194,$R$5:$R$10,1))</f>
        <v/>
      </c>
      <c r="M194" s="12" t="str">
        <f aca="false">IF(L194="","",INDEX($S$5:$S$10,L194))</f>
        <v/>
      </c>
    </row>
    <row r="195" customFormat="false" ht="15" hidden="false" customHeight="false" outlineLevel="0" collapsed="false">
      <c r="E195" s="16" t="str">
        <f aca="false">IF(A195="","",B195*1000+D195*(1-$C$7))</f>
        <v/>
      </c>
      <c r="F195" s="17" t="str">
        <f aca="false">IF(A195="","",$C$5*A195)</f>
        <v/>
      </c>
      <c r="G195" s="17" t="str">
        <f aca="false">IF(A195="","",$C$6*MAX(0,A195-$C$4))</f>
        <v/>
      </c>
      <c r="H195" s="17" t="str">
        <f aca="false">IF(A195="","",F195-G195)</f>
        <v/>
      </c>
      <c r="I195" s="17" t="str">
        <f aca="false">IF(A195="","",IFERROR((E195-F195)/H195,""))</f>
        <v/>
      </c>
      <c r="J195" s="18" t="str">
        <f aca="false">IF(A195="","",IFERROR(C195/(E195-F195)*100,""))</f>
        <v/>
      </c>
      <c r="K195" s="18" t="str">
        <f aca="false">IF(OR(A195="",I195="",J195=""),"",IF(OR(I195&lt;=0,J195&lt;=0),"",SQRT((3.47-LOG10(I195))^2+(LOG10(J195)+1.22)^2)))</f>
        <v/>
      </c>
      <c r="L195" s="13" t="str">
        <f aca="false">IF(K195="","",MATCH(K195,$R$5:$R$10,1))</f>
        <v/>
      </c>
      <c r="M195" s="12" t="str">
        <f aca="false">IF(L195="","",INDEX($S$5:$S$10,L195))</f>
        <v/>
      </c>
    </row>
    <row r="196" customFormat="false" ht="15" hidden="false" customHeight="false" outlineLevel="0" collapsed="false">
      <c r="E196" s="16" t="str">
        <f aca="false">IF(A196="","",B196*1000+D196*(1-$C$7))</f>
        <v/>
      </c>
      <c r="F196" s="17" t="str">
        <f aca="false">IF(A196="","",$C$5*A196)</f>
        <v/>
      </c>
      <c r="G196" s="17" t="str">
        <f aca="false">IF(A196="","",$C$6*MAX(0,A196-$C$4))</f>
        <v/>
      </c>
      <c r="H196" s="17" t="str">
        <f aca="false">IF(A196="","",F196-G196)</f>
        <v/>
      </c>
      <c r="I196" s="17" t="str">
        <f aca="false">IF(A196="","",IFERROR((E196-F196)/H196,""))</f>
        <v/>
      </c>
      <c r="J196" s="18" t="str">
        <f aca="false">IF(A196="","",IFERROR(C196/(E196-F196)*100,""))</f>
        <v/>
      </c>
      <c r="K196" s="18" t="str">
        <f aca="false">IF(OR(A196="",I196="",J196=""),"",IF(OR(I196&lt;=0,J196&lt;=0),"",SQRT((3.47-LOG10(I196))^2+(LOG10(J196)+1.22)^2)))</f>
        <v/>
      </c>
      <c r="L196" s="13" t="str">
        <f aca="false">IF(K196="","",MATCH(K196,$R$5:$R$10,1))</f>
        <v/>
      </c>
      <c r="M196" s="12" t="str">
        <f aca="false">IF(L196="","",INDEX($S$5:$S$10,L196))</f>
        <v/>
      </c>
    </row>
    <row r="197" customFormat="false" ht="15" hidden="false" customHeight="false" outlineLevel="0" collapsed="false">
      <c r="E197" s="16" t="str">
        <f aca="false">IF(A197="","",B197*1000+D197*(1-$C$7))</f>
        <v/>
      </c>
      <c r="F197" s="17" t="str">
        <f aca="false">IF(A197="","",$C$5*A197)</f>
        <v/>
      </c>
      <c r="G197" s="17" t="str">
        <f aca="false">IF(A197="","",$C$6*MAX(0,A197-$C$4))</f>
        <v/>
      </c>
      <c r="H197" s="17" t="str">
        <f aca="false">IF(A197="","",F197-G197)</f>
        <v/>
      </c>
      <c r="I197" s="17" t="str">
        <f aca="false">IF(A197="","",IFERROR((E197-F197)/H197,""))</f>
        <v/>
      </c>
      <c r="J197" s="18" t="str">
        <f aca="false">IF(A197="","",IFERROR(C197/(E197-F197)*100,""))</f>
        <v/>
      </c>
      <c r="K197" s="18" t="str">
        <f aca="false">IF(OR(A197="",I197="",J197=""),"",IF(OR(I197&lt;=0,J197&lt;=0),"",SQRT((3.47-LOG10(I197))^2+(LOG10(J197)+1.22)^2)))</f>
        <v/>
      </c>
      <c r="L197" s="13" t="str">
        <f aca="false">IF(K197="","",MATCH(K197,$R$5:$R$10,1))</f>
        <v/>
      </c>
      <c r="M197" s="12" t="str">
        <f aca="false">IF(L197="","",INDEX($S$5:$S$10,L197))</f>
        <v/>
      </c>
    </row>
    <row r="198" customFormat="false" ht="15" hidden="false" customHeight="false" outlineLevel="0" collapsed="false">
      <c r="E198" s="16" t="str">
        <f aca="false">IF(A198="","",B198*1000+D198*(1-$C$7))</f>
        <v/>
      </c>
      <c r="F198" s="17" t="str">
        <f aca="false">IF(A198="","",$C$5*A198)</f>
        <v/>
      </c>
      <c r="G198" s="17" t="str">
        <f aca="false">IF(A198="","",$C$6*MAX(0,A198-$C$4))</f>
        <v/>
      </c>
      <c r="H198" s="17" t="str">
        <f aca="false">IF(A198="","",F198-G198)</f>
        <v/>
      </c>
      <c r="I198" s="17" t="str">
        <f aca="false">IF(A198="","",IFERROR((E198-F198)/H198,""))</f>
        <v/>
      </c>
      <c r="J198" s="18" t="str">
        <f aca="false">IF(A198="","",IFERROR(C198/(E198-F198)*100,""))</f>
        <v/>
      </c>
      <c r="K198" s="18" t="str">
        <f aca="false">IF(OR(A198="",I198="",J198=""),"",IF(OR(I198&lt;=0,J198&lt;=0),"",SQRT((3.47-LOG10(I198))^2+(LOG10(J198)+1.22)^2)))</f>
        <v/>
      </c>
      <c r="L198" s="13" t="str">
        <f aca="false">IF(K198="","",MATCH(K198,$R$5:$R$10,1))</f>
        <v/>
      </c>
      <c r="M198" s="12" t="str">
        <f aca="false">IF(L198="","",INDEX($S$5:$S$10,L198))</f>
        <v/>
      </c>
    </row>
    <row r="199" customFormat="false" ht="15" hidden="false" customHeight="false" outlineLevel="0" collapsed="false">
      <c r="E199" s="16" t="str">
        <f aca="false">IF(A199="","",B199*1000+D199*(1-$C$7))</f>
        <v/>
      </c>
      <c r="F199" s="17" t="str">
        <f aca="false">IF(A199="","",$C$5*A199)</f>
        <v/>
      </c>
      <c r="G199" s="17" t="str">
        <f aca="false">IF(A199="","",$C$6*MAX(0,A199-$C$4))</f>
        <v/>
      </c>
      <c r="H199" s="17" t="str">
        <f aca="false">IF(A199="","",F199-G199)</f>
        <v/>
      </c>
      <c r="I199" s="17" t="str">
        <f aca="false">IF(A199="","",IFERROR((E199-F199)/H199,""))</f>
        <v/>
      </c>
      <c r="J199" s="18" t="str">
        <f aca="false">IF(A199="","",IFERROR(C199/(E199-F199)*100,""))</f>
        <v/>
      </c>
      <c r="K199" s="18" t="str">
        <f aca="false">IF(OR(A199="",I199="",J199=""),"",IF(OR(I199&lt;=0,J199&lt;=0),"",SQRT((3.47-LOG10(I199))^2+(LOG10(J199)+1.22)^2)))</f>
        <v/>
      </c>
      <c r="L199" s="13" t="str">
        <f aca="false">IF(K199="","",MATCH(K199,$R$5:$R$10,1))</f>
        <v/>
      </c>
      <c r="M199" s="12" t="str">
        <f aca="false">IF(L199="","",INDEX($S$5:$S$10,L199))</f>
        <v/>
      </c>
    </row>
    <row r="200" customFormat="false" ht="15" hidden="false" customHeight="false" outlineLevel="0" collapsed="false">
      <c r="E200" s="16" t="str">
        <f aca="false">IF(A200="","",B200*1000+D200*(1-$C$7))</f>
        <v/>
      </c>
      <c r="F200" s="17" t="str">
        <f aca="false">IF(A200="","",$C$5*A200)</f>
        <v/>
      </c>
      <c r="G200" s="17" t="str">
        <f aca="false">IF(A200="","",$C$6*MAX(0,A200-$C$4))</f>
        <v/>
      </c>
      <c r="H200" s="17" t="str">
        <f aca="false">IF(A200="","",F200-G200)</f>
        <v/>
      </c>
      <c r="I200" s="17" t="str">
        <f aca="false">IF(A200="","",IFERROR((E200-F200)/H200,""))</f>
        <v/>
      </c>
      <c r="J200" s="18" t="str">
        <f aca="false">IF(A200="","",IFERROR(C200/(E200-F200)*100,""))</f>
        <v/>
      </c>
      <c r="K200" s="18" t="str">
        <f aca="false">IF(OR(A200="",I200="",J200=""),"",IF(OR(I200&lt;=0,J200&lt;=0),"",SQRT((3.47-LOG10(I200))^2+(LOG10(J200)+1.22)^2)))</f>
        <v/>
      </c>
      <c r="L200" s="13" t="str">
        <f aca="false">IF(K200="","",MATCH(K200,$R$5:$R$10,1))</f>
        <v/>
      </c>
      <c r="M200" s="12" t="str">
        <f aca="false">IF(L200="","",INDEX($S$5:$S$10,L200))</f>
        <v/>
      </c>
    </row>
    <row r="201" customFormat="false" ht="15" hidden="false" customHeight="false" outlineLevel="0" collapsed="false">
      <c r="E201" s="16" t="str">
        <f aca="false">IF(A201="","",B201*1000+D201*(1-$C$7))</f>
        <v/>
      </c>
      <c r="F201" s="17" t="str">
        <f aca="false">IF(A201="","",$C$5*A201)</f>
        <v/>
      </c>
      <c r="G201" s="17" t="str">
        <f aca="false">IF(A201="","",$C$6*MAX(0,A201-$C$4))</f>
        <v/>
      </c>
      <c r="H201" s="17" t="str">
        <f aca="false">IF(A201="","",F201-G201)</f>
        <v/>
      </c>
      <c r="I201" s="17" t="str">
        <f aca="false">IF(A201="","",IFERROR((E201-F201)/H201,""))</f>
        <v/>
      </c>
      <c r="J201" s="18" t="str">
        <f aca="false">IF(A201="","",IFERROR(C201/(E201-F201)*100,""))</f>
        <v/>
      </c>
      <c r="K201" s="18" t="str">
        <f aca="false">IF(OR(A201="",I201="",J201=""),"",IF(OR(I201&lt;=0,J201&lt;=0),"",SQRT((3.47-LOG10(I201))^2+(LOG10(J201)+1.22)^2)))</f>
        <v/>
      </c>
      <c r="L201" s="13" t="str">
        <f aca="false">IF(K201="","",MATCH(K201,$R$5:$R$10,1))</f>
        <v/>
      </c>
      <c r="M201" s="12" t="str">
        <f aca="false">IF(L201="","",INDEX($S$5:$S$10,L201))</f>
        <v/>
      </c>
    </row>
    <row r="202" customFormat="false" ht="15" hidden="false" customHeight="false" outlineLevel="0" collapsed="false">
      <c r="E202" s="16" t="str">
        <f aca="false">IF(A202="","",B202*1000+D202*(1-$C$7))</f>
        <v/>
      </c>
      <c r="F202" s="17" t="str">
        <f aca="false">IF(A202="","",$C$5*A202)</f>
        <v/>
      </c>
      <c r="G202" s="17" t="str">
        <f aca="false">IF(A202="","",$C$6*MAX(0,A202-$C$4))</f>
        <v/>
      </c>
      <c r="H202" s="17" t="str">
        <f aca="false">IF(A202="","",F202-G202)</f>
        <v/>
      </c>
      <c r="I202" s="17" t="str">
        <f aca="false">IF(A202="","",IFERROR((E202-F202)/H202,""))</f>
        <v/>
      </c>
      <c r="J202" s="18" t="str">
        <f aca="false">IF(A202="","",IFERROR(C202/(E202-F202)*100,""))</f>
        <v/>
      </c>
      <c r="K202" s="18" t="str">
        <f aca="false">IF(OR(A202="",I202="",J202=""),"",IF(OR(I202&lt;=0,J202&lt;=0),"",SQRT((3.47-LOG10(I202))^2+(LOG10(J202)+1.22)^2)))</f>
        <v/>
      </c>
      <c r="L202" s="13" t="str">
        <f aca="false">IF(K202="","",MATCH(K202,$R$5:$R$10,1))</f>
        <v/>
      </c>
      <c r="M202" s="12" t="str">
        <f aca="false">IF(L202="","",INDEX($S$5:$S$10,L202))</f>
        <v/>
      </c>
    </row>
    <row r="203" customFormat="false" ht="15" hidden="false" customHeight="false" outlineLevel="0" collapsed="false">
      <c r="E203" s="16" t="str">
        <f aca="false">IF(A203="","",B203*1000+D203*(1-$C$7))</f>
        <v/>
      </c>
      <c r="F203" s="17" t="str">
        <f aca="false">IF(A203="","",$C$5*A203)</f>
        <v/>
      </c>
      <c r="G203" s="17" t="str">
        <f aca="false">IF(A203="","",$C$6*MAX(0,A203-$C$4))</f>
        <v/>
      </c>
      <c r="H203" s="17" t="str">
        <f aca="false">IF(A203="","",F203-G203)</f>
        <v/>
      </c>
      <c r="I203" s="17" t="str">
        <f aca="false">IF(A203="","",IFERROR((E203-F203)/H203,""))</f>
        <v/>
      </c>
      <c r="J203" s="18" t="str">
        <f aca="false">IF(A203="","",IFERROR(C203/(E203-F203)*100,""))</f>
        <v/>
      </c>
      <c r="K203" s="18" t="str">
        <f aca="false">IF(OR(A203="",I203="",J203=""),"",IF(OR(I203&lt;=0,J203&lt;=0),"",SQRT((3.47-LOG10(I203))^2+(LOG10(J203)+1.22)^2)))</f>
        <v/>
      </c>
      <c r="L203" s="13" t="str">
        <f aca="false">IF(K203="","",MATCH(K203,$R$5:$R$10,1))</f>
        <v/>
      </c>
      <c r="M203" s="12" t="str">
        <f aca="false">IF(L203="","",INDEX($S$5:$S$10,L203))</f>
        <v/>
      </c>
    </row>
    <row r="204" customFormat="false" ht="15" hidden="false" customHeight="false" outlineLevel="0" collapsed="false">
      <c r="E204" s="16" t="str">
        <f aca="false">IF(A204="","",B204*1000+D204*(1-$C$7))</f>
        <v/>
      </c>
      <c r="F204" s="17" t="str">
        <f aca="false">IF(A204="","",$C$5*A204)</f>
        <v/>
      </c>
      <c r="G204" s="17" t="str">
        <f aca="false">IF(A204="","",$C$6*MAX(0,A204-$C$4))</f>
        <v/>
      </c>
      <c r="H204" s="17" t="str">
        <f aca="false">IF(A204="","",F204-G204)</f>
        <v/>
      </c>
      <c r="I204" s="17" t="str">
        <f aca="false">IF(A204="","",IFERROR((E204-F204)/H204,""))</f>
        <v/>
      </c>
      <c r="J204" s="18" t="str">
        <f aca="false">IF(A204="","",IFERROR(C204/(E204-F204)*100,""))</f>
        <v/>
      </c>
      <c r="K204" s="18" t="str">
        <f aca="false">IF(OR(A204="",I204="",J204=""),"",IF(OR(I204&lt;=0,J204&lt;=0),"",SQRT((3.47-LOG10(I204))^2+(LOG10(J204)+1.22)^2)))</f>
        <v/>
      </c>
      <c r="L204" s="13" t="str">
        <f aca="false">IF(K204="","",MATCH(K204,$R$5:$R$10,1))</f>
        <v/>
      </c>
      <c r="M204" s="12" t="str">
        <f aca="false">IF(L204="","",INDEX($S$5:$S$10,L204))</f>
        <v/>
      </c>
    </row>
    <row r="205" customFormat="false" ht="15" hidden="false" customHeight="false" outlineLevel="0" collapsed="false">
      <c r="E205" s="16" t="str">
        <f aca="false">IF(A205="","",B205*1000+D205*(1-$C$7))</f>
        <v/>
      </c>
      <c r="F205" s="17" t="str">
        <f aca="false">IF(A205="","",$C$5*A205)</f>
        <v/>
      </c>
      <c r="G205" s="17" t="str">
        <f aca="false">IF(A205="","",$C$6*MAX(0,A205-$C$4))</f>
        <v/>
      </c>
      <c r="H205" s="17" t="str">
        <f aca="false">IF(A205="","",F205-G205)</f>
        <v/>
      </c>
      <c r="I205" s="17" t="str">
        <f aca="false">IF(A205="","",IFERROR((E205-F205)/H205,""))</f>
        <v/>
      </c>
      <c r="J205" s="18" t="str">
        <f aca="false">IF(A205="","",IFERROR(C205/(E205-F205)*100,""))</f>
        <v/>
      </c>
      <c r="K205" s="18" t="str">
        <f aca="false">IF(OR(A205="",I205="",J205=""),"",IF(OR(I205&lt;=0,J205&lt;=0),"",SQRT((3.47-LOG10(I205))^2+(LOG10(J205)+1.22)^2)))</f>
        <v/>
      </c>
      <c r="L205" s="13" t="str">
        <f aca="false">IF(K205="","",MATCH(K205,$R$5:$R$10,1))</f>
        <v/>
      </c>
      <c r="M205" s="12" t="str">
        <f aca="false">IF(L205="","",INDEX($S$5:$S$10,L205))</f>
        <v/>
      </c>
    </row>
    <row r="206" customFormat="false" ht="15" hidden="false" customHeight="false" outlineLevel="0" collapsed="false">
      <c r="E206" s="16" t="str">
        <f aca="false">IF(A206="","",B206*1000+D206*(1-$C$7))</f>
        <v/>
      </c>
      <c r="F206" s="17" t="str">
        <f aca="false">IF(A206="","",$C$5*A206)</f>
        <v/>
      </c>
      <c r="G206" s="17" t="str">
        <f aca="false">IF(A206="","",$C$6*MAX(0,A206-$C$4))</f>
        <v/>
      </c>
      <c r="H206" s="17" t="str">
        <f aca="false">IF(A206="","",F206-G206)</f>
        <v/>
      </c>
      <c r="I206" s="17" t="str">
        <f aca="false">IF(A206="","",IFERROR((E206-F206)/H206,""))</f>
        <v/>
      </c>
      <c r="J206" s="18" t="str">
        <f aca="false">IF(A206="","",IFERROR(C206/(E206-F206)*100,""))</f>
        <v/>
      </c>
      <c r="K206" s="18" t="str">
        <f aca="false">IF(OR(A206="",I206="",J206=""),"",IF(OR(I206&lt;=0,J206&lt;=0),"",SQRT((3.47-LOG10(I206))^2+(LOG10(J206)+1.22)^2)))</f>
        <v/>
      </c>
      <c r="L206" s="13" t="str">
        <f aca="false">IF(K206="","",MATCH(K206,$R$5:$R$10,1))</f>
        <v/>
      </c>
      <c r="M206" s="12" t="str">
        <f aca="false">IF(L206="","",INDEX($S$5:$S$10,L206))</f>
        <v/>
      </c>
    </row>
    <row r="207" customFormat="false" ht="15" hidden="false" customHeight="false" outlineLevel="0" collapsed="false">
      <c r="E207" s="16" t="str">
        <f aca="false">IF(A207="","",B207*1000+D207*(1-$C$7))</f>
        <v/>
      </c>
      <c r="F207" s="17" t="str">
        <f aca="false">IF(A207="","",$C$5*A207)</f>
        <v/>
      </c>
      <c r="G207" s="17" t="str">
        <f aca="false">IF(A207="","",$C$6*MAX(0,A207-$C$4))</f>
        <v/>
      </c>
      <c r="H207" s="17" t="str">
        <f aca="false">IF(A207="","",F207-G207)</f>
        <v/>
      </c>
      <c r="I207" s="17" t="str">
        <f aca="false">IF(A207="","",IFERROR((E207-F207)/H207,""))</f>
        <v/>
      </c>
      <c r="J207" s="18" t="str">
        <f aca="false">IF(A207="","",IFERROR(C207/(E207-F207)*100,""))</f>
        <v/>
      </c>
      <c r="K207" s="18" t="str">
        <f aca="false">IF(OR(A207="",I207="",J207=""),"",IF(OR(I207&lt;=0,J207&lt;=0),"",SQRT((3.47-LOG10(I207))^2+(LOG10(J207)+1.22)^2)))</f>
        <v/>
      </c>
      <c r="L207" s="13" t="str">
        <f aca="false">IF(K207="","",MATCH(K207,$R$5:$R$10,1))</f>
        <v/>
      </c>
      <c r="M207" s="12" t="str">
        <f aca="false">IF(L207="","",INDEX($S$5:$S$10,L207))</f>
        <v/>
      </c>
    </row>
    <row r="208" customFormat="false" ht="15" hidden="false" customHeight="false" outlineLevel="0" collapsed="false">
      <c r="E208" s="16" t="str">
        <f aca="false">IF(A208="","",B208*1000+D208*(1-$C$7))</f>
        <v/>
      </c>
      <c r="F208" s="17" t="str">
        <f aca="false">IF(A208="","",$C$5*A208)</f>
        <v/>
      </c>
      <c r="G208" s="17" t="str">
        <f aca="false">IF(A208="","",$C$6*MAX(0,A208-$C$4))</f>
        <v/>
      </c>
      <c r="H208" s="17" t="str">
        <f aca="false">IF(A208="","",F208-G208)</f>
        <v/>
      </c>
      <c r="I208" s="17" t="str">
        <f aca="false">IF(A208="","",IFERROR((E208-F208)/H208,""))</f>
        <v/>
      </c>
      <c r="J208" s="18" t="str">
        <f aca="false">IF(A208="","",IFERROR(C208/(E208-F208)*100,""))</f>
        <v/>
      </c>
      <c r="K208" s="18" t="str">
        <f aca="false">IF(OR(A208="",I208="",J208=""),"",IF(OR(I208&lt;=0,J208&lt;=0),"",SQRT((3.47-LOG10(I208))^2+(LOG10(J208)+1.22)^2)))</f>
        <v/>
      </c>
      <c r="L208" s="13" t="str">
        <f aca="false">IF(K208="","",MATCH(K208,$R$5:$R$10,1))</f>
        <v/>
      </c>
      <c r="M208" s="12" t="str">
        <f aca="false">IF(L208="","",INDEX($S$5:$S$10,L208))</f>
        <v/>
      </c>
    </row>
    <row r="209" customFormat="false" ht="15" hidden="false" customHeight="false" outlineLevel="0" collapsed="false">
      <c r="E209" s="16" t="str">
        <f aca="false">IF(A209="","",B209*1000+D209*(1-$C$7))</f>
        <v/>
      </c>
      <c r="F209" s="17" t="str">
        <f aca="false">IF(A209="","",$C$5*A209)</f>
        <v/>
      </c>
      <c r="G209" s="17" t="str">
        <f aca="false">IF(A209="","",$C$6*MAX(0,A209-$C$4))</f>
        <v/>
      </c>
      <c r="H209" s="17" t="str">
        <f aca="false">IF(A209="","",F209-G209)</f>
        <v/>
      </c>
      <c r="I209" s="17" t="str">
        <f aca="false">IF(A209="","",IFERROR((E209-F209)/H209,""))</f>
        <v/>
      </c>
      <c r="J209" s="18" t="str">
        <f aca="false">IF(A209="","",IFERROR(C209/(E209-F209)*100,""))</f>
        <v/>
      </c>
      <c r="K209" s="18" t="str">
        <f aca="false">IF(OR(A209="",I209="",J209=""),"",IF(OR(I209&lt;=0,J209&lt;=0),"",SQRT((3.47-LOG10(I209))^2+(LOG10(J209)+1.22)^2)))</f>
        <v/>
      </c>
      <c r="L209" s="13" t="str">
        <f aca="false">IF(K209="","",MATCH(K209,$R$5:$R$10,1))</f>
        <v/>
      </c>
      <c r="M209" s="12" t="str">
        <f aca="false">IF(L209="","",INDEX($S$5:$S$10,L209))</f>
        <v/>
      </c>
    </row>
    <row r="210" customFormat="false" ht="15" hidden="false" customHeight="false" outlineLevel="0" collapsed="false">
      <c r="E210" s="16" t="str">
        <f aca="false">IF(A210="","",B210*1000+D210*(1-$C$7))</f>
        <v/>
      </c>
      <c r="F210" s="17" t="str">
        <f aca="false">IF(A210="","",$C$5*A210)</f>
        <v/>
      </c>
      <c r="G210" s="17" t="str">
        <f aca="false">IF(A210="","",$C$6*MAX(0,A210-$C$4))</f>
        <v/>
      </c>
      <c r="H210" s="17" t="str">
        <f aca="false">IF(A210="","",F210-G210)</f>
        <v/>
      </c>
      <c r="I210" s="17" t="str">
        <f aca="false">IF(A210="","",IFERROR((E210-F210)/H210,""))</f>
        <v/>
      </c>
      <c r="J210" s="18" t="str">
        <f aca="false">IF(A210="","",IFERROR(C210/(E210-F210)*100,""))</f>
        <v/>
      </c>
      <c r="K210" s="18" t="str">
        <f aca="false">IF(OR(A210="",I210="",J210=""),"",IF(OR(I210&lt;=0,J210&lt;=0),"",SQRT((3.47-LOG10(I210))^2+(LOG10(J210)+1.22)^2)))</f>
        <v/>
      </c>
      <c r="L210" s="13" t="str">
        <f aca="false">IF(K210="","",MATCH(K210,$R$5:$R$10,1))</f>
        <v/>
      </c>
      <c r="M210" s="12" t="str">
        <f aca="false">IF(L210="","",INDEX($S$5:$S$10,L210))</f>
        <v/>
      </c>
    </row>
    <row r="211" customFormat="false" ht="15" hidden="false" customHeight="false" outlineLevel="0" collapsed="false">
      <c r="E211" s="16" t="str">
        <f aca="false">IF(A211="","",B211*1000+D211*(1-$C$7))</f>
        <v/>
      </c>
      <c r="F211" s="17" t="str">
        <f aca="false">IF(A211="","",$C$5*A211)</f>
        <v/>
      </c>
      <c r="G211" s="17" t="str">
        <f aca="false">IF(A211="","",$C$6*MAX(0,A211-$C$4))</f>
        <v/>
      </c>
      <c r="H211" s="17" t="str">
        <f aca="false">IF(A211="","",F211-G211)</f>
        <v/>
      </c>
      <c r="I211" s="17" t="str">
        <f aca="false">IF(A211="","",IFERROR((E211-F211)/H211,""))</f>
        <v/>
      </c>
      <c r="J211" s="18" t="str">
        <f aca="false">IF(A211="","",IFERROR(C211/(E211-F211)*100,""))</f>
        <v/>
      </c>
      <c r="K211" s="18" t="str">
        <f aca="false">IF(OR(A211="",I211="",J211=""),"",IF(OR(I211&lt;=0,J211&lt;=0),"",SQRT((3.47-LOG10(I211))^2+(LOG10(J211)+1.22)^2)))</f>
        <v/>
      </c>
      <c r="L211" s="13" t="str">
        <f aca="false">IF(K211="","",MATCH(K211,$R$5:$R$10,1))</f>
        <v/>
      </c>
      <c r="M211" s="12" t="str">
        <f aca="false">IF(L211="","",INDEX($S$5:$S$10,L211))</f>
        <v/>
      </c>
    </row>
  </sheetData>
  <printOptions horizontalCentered="1"/>
  <pageMargins left="0.5" right="0.5" top="0.8" bottom="0.75" header="0.3" footer="0.3"/>
  <pageSetup paperSize="9" orientation="landscape" fitToWidth="1" fitToHeight="0"/>
  <headerFooter>
    <oddHeader>&amp;L&amp;8&amp;K1F3A5FCIVILWORKS ATELIER&amp;C&amp;9&amp;BCPT Soil Classification Robertson&amp;R&amp;8&amp;A</oddHeader>
    <oddFooter>&amp;L&amp;7Preliminary / educational — verify against current standards&amp;C&amp;8Page &amp;P of &amp;N&amp;R&amp;7Printed &amp;D</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2026-10-12T13:06:22Z</dcterms:created>
  <dc:creator>openpyxl</dc:creator>
  <dc:description/>
  <dc:language>en-US</dc:language>
  <cp:lastModifiedBy/>
  <dcterms:modified xsi:type="dcterms:W3CDTF">2026-10-13T00:06:25Z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