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Load test" sheetId="2" state="visible" r:id="rId4"/>
  </sheets>
  <definedNames>
    <definedName name="_xlnm.Print_Area" localSheetId="0">'Read me'!$A$1:$A$16</definedName>
    <definedName name="_xlnm.Print_Area" localSheetId="1">'Load test'!$A$1:$N$34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Shaft diameter</t>
        </r>
      </text>
    </comment>
    <comment ref="C5" authorId="0">
      <text>
        <r>
          <rPr>
            <sz val="10"/>
            <rFont val="Arial"/>
            <family val="2"/>
          </rPr>
          <t xml:space="preserve">Length used for elastic shortening</t>
        </r>
      </text>
    </comment>
    <comment ref="C6" authorId="0">
      <text>
        <r>
          <rPr>
            <sz val="10"/>
            <rFont val="Arial"/>
            <family val="2"/>
          </rPr>
          <t xml:space="preserve">Concrete modulus; check for your concrete grade</t>
        </r>
      </text>
    </comment>
    <comment ref="C7" authorId="0">
      <text>
        <r>
          <rPr>
            <sz val="10"/>
            <rFont val="Arial"/>
            <family val="2"/>
          </rPr>
          <t xml:space="preserve">Used for the allowable load estimate</t>
        </r>
      </text>
    </comment>
  </commentList>
</comments>
</file>

<file path=xl/sharedStrings.xml><?xml version="1.0" encoding="utf-8"?>
<sst xmlns="http://schemas.openxmlformats.org/spreadsheetml/2006/main" count="32" uniqueCount="32">
  <si>
    <t xml:space="preserve">Static pile load test – Davisson offset limit load</t>
  </si>
  <si>
    <t xml:space="preserve">What it does</t>
  </si>
  <si>
    <t xml:space="preserve">Interprets a static compression load test on a pile. It plots load against settlement and finds the Davisson offset limit load: where the measured curve crosses the line s = 4 mm + D/120 + P·L/(A·E).</t>
  </si>
  <si>
    <t xml:space="preserve">How to use</t>
  </si>
  <si>
    <t xml:space="preserve">On the 'Load test' sheet, enter the pile diameter, length and concrete modulus, then the load–settlement readings (up to 20 rows, loads increasing). The limit load and the chart update automatically.</t>
  </si>
  <si>
    <t xml:space="preserve">The example readings are illustrative, shaped like a 600 mm bored pile test; they are not from a real project.</t>
  </si>
  <si>
    <t xml:space="preserve">References</t>
  </si>
  <si>
    <t xml:space="preserve">Davisson, M.T. (1972) High capacity piles. Proc. Lecture Series on Innovations in Foundation Construction, ASCE Illinois Section. ASTM D1143/D1143M Standard Test Methods for Deep Foundation Elements Under Static Axial Compressive Load. AS 2159-2009 Section 8 (Testing).</t>
  </si>
  <si>
    <t xml:space="preserve">Colour legend</t>
  </si>
  <si>
    <t xml:space="preserve">Blue text = input you can change (example values are illustrative, not from a real site)</t>
  </si>
  <si>
    <t xml:space="preserve">Yellow fill = key assumption to check for your project</t>
  </si>
  <si>
    <t xml:space="preserve">Black text = formula; do not overwrite</t>
  </si>
  <si>
    <t xml:space="preserve">Prepared by CivilWorks Atelier, Civil &amp; Geotechnical Engineer, Gold Coast QLD. For learning and preliminary checks only; final design must follow the governing standard (e.g. AS 2159 Piling) and be verified by a qualified engineer.</t>
  </si>
  <si>
    <t xml:space="preserve">Static load test – Davisson offset limit</t>
  </si>
  <si>
    <t xml:space="preserve">Inputs</t>
  </si>
  <si>
    <t xml:space="preserve">Pile diameter, D (mm)</t>
  </si>
  <si>
    <t xml:space="preserve">Pile length, L (m)</t>
  </si>
  <si>
    <t xml:space="preserve">Elastic modulus, E (MPa)</t>
  </si>
  <si>
    <t xml:space="preserve">Factor of safety on limit load</t>
  </si>
  <si>
    <t xml:space="preserve">Cross-section area, A (mm²)</t>
  </si>
  <si>
    <t xml:space="preserve">Offset intercept, 4 + D/120 (mm)</t>
  </si>
  <si>
    <t xml:space="preserve">Load P (kN)</t>
  </si>
  <si>
    <t xml:space="preserve">Settlement s (mm)</t>
  </si>
  <si>
    <t xml:space="preserve">Davisson line (mm)</t>
  </si>
  <si>
    <t xml:space="preserve">s − line (mm)</t>
  </si>
  <si>
    <t xml:space="preserve">Crosses here (1/0)</t>
  </si>
  <si>
    <t xml:space="preserve">Interpolated load (kN)</t>
  </si>
  <si>
    <t xml:space="preserve">Results</t>
  </si>
  <si>
    <t xml:space="preserve">Davisson limit load (kN)</t>
  </si>
  <si>
    <t xml:space="preserve">Allowable load = limit / FS (kN)</t>
  </si>
  <si>
    <t xml:space="preserve">Maximum test load (kN)</t>
  </si>
  <si>
    <t xml:space="preserve">Settlement at maximum load (mm)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</si>
</sst>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531C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3FD8"/>
        <bgColor rgb="FF5531C2"/>
      </patternFill>
    </fill>
    <fill>
      <patternFill patternType="solid">
        <fgColor rgb="FFF1EC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5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5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7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2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8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78787"/>
      <rgbColor rgb="FF9999FF"/>
      <rgbColor rgb="FF993366"/>
      <rgbColor rgb="FFF1ECFF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A3FD8"/>
      <rgbColor rgb="FF33CCCC"/>
      <rgbColor rgb="FF99CC00"/>
      <rgbColor rgb="FFFFCC00"/>
      <rgbColor rgb="FFFF9900"/>
      <rgbColor rgb="FFE0703F"/>
      <rgbColor rgb="FF6A6480"/>
      <rgbColor rgb="FF969696"/>
      <rgbColor rgb="FF003366"/>
      <rgbColor rgb="FF339966"/>
      <rgbColor rgb="FF003300"/>
      <rgbColor rgb="FF333300"/>
      <rgbColor rgb="FF993300"/>
      <rgbColor rgb="FF993366"/>
      <rgbColor rgb="FF5531C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Load–settlement with Davisson line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"Measured"</c:f>
              <c:strCache>
                <c:ptCount val="1"/>
                <c:pt idx="0">
                  <c:v>Measured</c:v>
                </c:pt>
              </c:strCache>
            </c:strRef>
          </c:tx>
          <c:spPr>
            <a:solidFill>
              <a:srgbClr val="6a3fd8"/>
            </a:solidFill>
            <a:ln w="47520">
              <a:solidFill>
                <a:srgbClr val="6a3fd8"/>
              </a:solidFill>
              <a:round/>
            </a:ln>
          </c:spPr>
          <c:marker>
            <c:symbol val="circle"/>
            <c:size val="5"/>
            <c:spPr>
              <a:solidFill>
                <a:srgbClr val="6a3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'Load test'!$A$12:$A$22</c:f>
              <c:numCache>
                <c:formatCode>#,##0</c:formatCode>
                <c:ptCount val="11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>
                  <c:v>9000</c:v>
                </c:pt>
                <c:pt idx="10">
                  <c:v>10000</c:v>
                </c:pt>
              </c:numCache>
            </c:numRef>
          </c:xVal>
          <c:yVal>
            <c:numRef>
              <c:f>'Load test'!$B$12:$B$22</c:f>
              <c:numCache>
                <c:formatCode>0.0</c:formatCode>
                <c:ptCount val="11"/>
                <c:pt idx="0">
                  <c:v>0</c:v>
                </c:pt>
                <c:pt idx="1">
                  <c:v>1.1</c:v>
                </c:pt>
                <c:pt idx="2">
                  <c:v>2.4</c:v>
                </c:pt>
                <c:pt idx="3">
                  <c:v>3.9</c:v>
                </c:pt>
                <c:pt idx="4">
                  <c:v>5.7</c:v>
                </c:pt>
                <c:pt idx="5">
                  <c:v>7.9</c:v>
                </c:pt>
                <c:pt idx="6">
                  <c:v>10.8</c:v>
                </c:pt>
                <c:pt idx="7">
                  <c:v>14.9</c:v>
                </c:pt>
                <c:pt idx="8">
                  <c:v>21.5</c:v>
                </c:pt>
                <c:pt idx="9">
                  <c:v>33</c:v>
                </c:pt>
                <c:pt idx="10">
                  <c:v>52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"Davisson line"</c:f>
              <c:strCache>
                <c:ptCount val="1"/>
                <c:pt idx="0">
                  <c:v>Davisson line</c:v>
                </c:pt>
              </c:strCache>
            </c:strRef>
          </c:tx>
          <c:spPr>
            <a:solidFill>
              <a:srgbClr val="e0703f"/>
            </a:solidFill>
            <a:ln w="47520">
              <a:solidFill>
                <a:srgbClr val="e070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'Load test'!$A$12:$A$22</c:f>
              <c:numCache>
                <c:formatCode>#,##0</c:formatCode>
                <c:ptCount val="11"/>
                <c:pt idx="0">
                  <c:v>0</c:v>
                </c:pt>
                <c:pt idx="1">
                  <c:v>1000</c:v>
                </c:pt>
                <c:pt idx="2">
                  <c:v>2000</c:v>
                </c:pt>
                <c:pt idx="3">
                  <c:v>3000</c:v>
                </c:pt>
                <c:pt idx="4">
                  <c:v>4000</c:v>
                </c:pt>
                <c:pt idx="5">
                  <c:v>5000</c:v>
                </c:pt>
                <c:pt idx="6">
                  <c:v>6000</c:v>
                </c:pt>
                <c:pt idx="7">
                  <c:v>7000</c:v>
                </c:pt>
                <c:pt idx="8">
                  <c:v>8000</c:v>
                </c:pt>
                <c:pt idx="9">
                  <c:v>9000</c:v>
                </c:pt>
                <c:pt idx="10">
                  <c:v>10000</c:v>
                </c:pt>
              </c:numCache>
            </c:numRef>
          </c:xVal>
          <c:yVal>
            <c:numRef>
              <c:f>'Load test'!$C$12:$C$22</c:f>
              <c:numCache>
                <c:formatCode>0.0</c:formatCode>
                <c:ptCount val="11"/>
                <c:pt idx="0">
                  <c:v>9</c:v>
                </c:pt>
                <c:pt idx="1">
                  <c:v>12.5367765131532</c:v>
                </c:pt>
                <c:pt idx="2">
                  <c:v>16.0735530263065</c:v>
                </c:pt>
                <c:pt idx="3">
                  <c:v>19.6103295394597</c:v>
                </c:pt>
                <c:pt idx="4">
                  <c:v>23.1471060526129</c:v>
                </c:pt>
                <c:pt idx="5">
                  <c:v>26.6838825657661</c:v>
                </c:pt>
                <c:pt idx="6">
                  <c:v>30.2206590789194</c:v>
                </c:pt>
                <c:pt idx="7">
                  <c:v>33.7574355920726</c:v>
                </c:pt>
                <c:pt idx="8">
                  <c:v>37.2942121052258</c:v>
                </c:pt>
                <c:pt idx="9">
                  <c:v>40.8309886183791</c:v>
                </c:pt>
                <c:pt idx="10">
                  <c:v>44.3677651315323</c:v>
                </c:pt>
              </c:numCache>
            </c:numRef>
          </c:yVal>
          <c:smooth val="1"/>
        </c:ser>
        <c:axId val="83164052"/>
        <c:axId val="65468074"/>
      </c:scatterChart>
      <c:valAx>
        <c:axId val="8316405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Load (kN)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468074"/>
        <c:crosses val="autoZero"/>
        <c:crossBetween val="midCat"/>
      </c:valAx>
      <c:valAx>
        <c:axId val="65468074"/>
        <c:scaling>
          <c:orientation val="maxMin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Settlement (mm)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164052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16</xdr:row>
      <xdr:rowOff>160560</xdr:rowOff>
    </xdr:from>
    <xdr:to>
      <xdr:col>13</xdr:col>
      <xdr:colOff>71280</xdr:colOff>
      <xdr:row>33</xdr:row>
      <xdr:rowOff>161640</xdr:rowOff>
    </xdr:to>
    <xdr:graphicFrame>
      <xdr:nvGraphicFramePr>
        <xdr:cNvPr id="0" name="Chart 1"/>
        <xdr:cNvGraphicFramePr/>
      </xdr:nvGraphicFramePr>
      <xdr:xfrm>
        <a:off x="7119000" y="35812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92" customWidth="1"/>
  </cols>
  <sheetData>
    <row r="1" customFormat="false" ht="17.35" hidden="false" customHeight="false" outlineLevel="0" collapsed="false">
      <c r="A1" s="20" t="s">
        <v>0</v>
      </c>
    </row>
    <row r="3" customFormat="false" ht="15" hidden="false" customHeight="false" outlineLevel="0" collapsed="false">
      <c r="A3" s="21" t="s">
        <v>1</v>
      </c>
    </row>
    <row r="4" customFormat="false" ht="26.85" hidden="false" customHeight="false" outlineLevel="0" collapsed="false">
      <c r="A4" s="22" t="s">
        <v>2</v>
      </c>
    </row>
    <row r="5" customFormat="false" ht="15" hidden="false" customHeight="false" outlineLevel="0" collapsed="false">
      <c r="A5" s="21" t="s">
        <v>3</v>
      </c>
    </row>
    <row r="6" customFormat="false" ht="26.85" hidden="false" customHeight="false" outlineLevel="0" collapsed="false">
      <c r="A6" s="22" t="s">
        <v>4</v>
      </c>
    </row>
    <row r="7" customFormat="false" ht="15" hidden="false" customHeight="false" outlineLevel="0" collapsed="false">
      <c r="A7" s="22" t="s">
        <v>5</v>
      </c>
    </row>
    <row r="8" customFormat="false" ht="15" hidden="false" customHeight="false" outlineLevel="0" collapsed="false">
      <c r="A8" s="21" t="s">
        <v>6</v>
      </c>
    </row>
    <row r="9" customFormat="false" ht="39.55" hidden="false" customHeight="false" outlineLevel="0" collapsed="false">
      <c r="A9" s="22" t="s">
        <v>7</v>
      </c>
    </row>
    <row r="11" customFormat="false" ht="15" hidden="false" customHeight="false" outlineLevel="0" collapsed="false">
      <c r="A11" s="23" t="s">
        <v>8</v>
      </c>
    </row>
    <row r="12" customFormat="false" ht="15" hidden="false" customHeight="false" outlineLevel="0" collapsed="false">
      <c r="A12" s="24" t="s">
        <v>9</v>
      </c>
    </row>
    <row r="13" customFormat="false" ht="15" hidden="false" customHeight="false" outlineLevel="0" collapsed="false">
      <c r="A13" s="25" t="s">
        <v>10</v>
      </c>
    </row>
    <row r="14" customFormat="false" ht="15" hidden="false" customHeight="false" outlineLevel="0" collapsed="false">
      <c r="A14" s="26" t="s">
        <v>11</v>
      </c>
    </row>
    <row r="16" customFormat="false" ht="30" hidden="false" customHeight="true" outlineLevel="0" collapsed="false">
      <c r="A16" s="27" t="s">
        <v>12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ATELIER&amp;C&amp;9&amp;BPile Load Test Davisson&amp;R&amp;8&amp;A</oddHeader>
    <oddFooter>&amp;L&amp;7Preliminary / educational — verify against current standards&amp;C&amp;8Page &amp;P of &amp;N&amp;R&amp;7Printed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1" topLeftCell="A12" activePane="bottomLeft" state="frozen"/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4"/>
    <col collapsed="false" customWidth="true" hidden="false" outlineLevel="0" max="5" min="4" style="0" width="12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32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13</v>
      </c>
    </row>
    <row r="3" customFormat="false" ht="15" hidden="false" customHeight="false" outlineLevel="0" collapsed="false">
      <c r="A3" s="4" t="s">
        <v>14</v>
      </c>
    </row>
    <row r="4" customFormat="false" ht="15" hidden="false" customHeight="false" outlineLevel="0" collapsed="false">
      <c r="A4" s="7" t="s">
        <v>15</v>
      </c>
      <c r="C4" s="9" t="n">
        <v>600</v>
      </c>
    </row>
    <row r="5" customFormat="false" ht="15" hidden="false" customHeight="false" outlineLevel="0" collapsed="false">
      <c r="A5" s="7" t="s">
        <v>16</v>
      </c>
      <c r="C5" s="10" t="n">
        <v>30</v>
      </c>
    </row>
    <row r="6" customFormat="false" ht="15" hidden="false" customHeight="false" outlineLevel="0" collapsed="false">
      <c r="A6" s="7" t="s">
        <v>17</v>
      </c>
      <c r="C6" s="11" t="n">
        <v>30000</v>
      </c>
    </row>
    <row r="7" customFormat="false" ht="15" hidden="false" customHeight="false" outlineLevel="0" collapsed="false">
      <c r="A7" s="7" t="s">
        <v>18</v>
      </c>
      <c r="C7" s="10" t="n">
        <v>2</v>
      </c>
    </row>
    <row r="8" customFormat="false" ht="15" hidden="false" customHeight="false" outlineLevel="0" collapsed="false">
      <c r="A8" s="7" t="s">
        <v>19</v>
      </c>
      <c r="C8" s="12" t="n">
        <f aca="false">PI()*C4^2/4</f>
        <v>282743.338823081</v>
      </c>
    </row>
    <row r="9" customFormat="false" ht="15" hidden="false" customHeight="false" outlineLevel="0" collapsed="false">
      <c r="A9" s="7" t="s">
        <v>20</v>
      </c>
      <c r="C9" s="13" t="n">
        <f aca="false">4+C4/120</f>
        <v>9</v>
      </c>
    </row>
    <row r="11" customFormat="false" ht="42" hidden="false" customHeight="true" outlineLevel="0" collapsed="false">
      <c r="A11" s="14" t="s">
        <v>21</v>
      </c>
      <c r="B11" s="14" t="s">
        <v>22</v>
      </c>
      <c r="C11" s="14" t="s">
        <v>23</v>
      </c>
      <c r="D11" s="14" t="s">
        <v>24</v>
      </c>
      <c r="E11" s="14" t="s">
        <v>25</v>
      </c>
      <c r="F11" s="14" t="s">
        <v>26</v>
      </c>
      <c r="H11" s="4" t="s">
        <v>27</v>
      </c>
    </row>
    <row r="12" customFormat="false" ht="15" hidden="false" customHeight="false" outlineLevel="0" collapsed="false">
      <c r="A12" s="15" t="n">
        <v>0</v>
      </c>
      <c r="B12" s="16" t="n">
        <v>0</v>
      </c>
      <c r="C12" s="13" t="n">
        <f aca="false">IF(A12="","",$C$9+A12*1000*$C$5*1000/($C$8*$C$6))</f>
        <v>9</v>
      </c>
      <c r="D12" s="13" t="n">
        <f aca="false">IF(OR(A12="",B12=""),"",B12-C12)</f>
        <v>-9</v>
      </c>
      <c r="E12" s="17" t="n">
        <f aca="false">0</f>
        <v>0</v>
      </c>
      <c r="F12" s="12" t="n">
        <f aca="false">0</f>
        <v>0</v>
      </c>
      <c r="H12" s="4" t="s">
        <v>28</v>
      </c>
      <c r="I12" s="18" t="n">
        <f aca="false">IF(SUM(E12:E31)=0,"Not reached",INDEX(F12:F31,MATCH(1,E12:E31,0)))</f>
        <v>9506.42665968323</v>
      </c>
    </row>
    <row r="13" customFormat="false" ht="15" hidden="false" customHeight="false" outlineLevel="0" collapsed="false">
      <c r="A13" s="15" t="n">
        <v>1000</v>
      </c>
      <c r="B13" s="16" t="n">
        <v>1.1</v>
      </c>
      <c r="C13" s="13" t="n">
        <f aca="false">IF(A13="","",$C$9+A13*1000*$C$5*1000/($C$8*$C$6))</f>
        <v>12.5367765131532</v>
      </c>
      <c r="D13" s="13" t="n">
        <f aca="false">IF(OR(A13="",B13=""),"",B13-C13)</f>
        <v>-11.4367765131532</v>
      </c>
      <c r="E13" s="17" t="n">
        <f aca="false">IF(OR(D13="",D12=""),0,IF(AND(D12&lt;0,D13&gt;=0),1,0))</f>
        <v>0</v>
      </c>
      <c r="F13" s="12" t="n">
        <f aca="false">IF(E13=1,A12+(A13-A12)*(-D12)/(D13-D12),0)</f>
        <v>0</v>
      </c>
      <c r="H13" s="4" t="s">
        <v>29</v>
      </c>
      <c r="I13" s="18" t="n">
        <f aca="false">IF(ISNUMBER(I12),I12/C7,"–")</f>
        <v>4753.21332984162</v>
      </c>
    </row>
    <row r="14" customFormat="false" ht="15" hidden="false" customHeight="false" outlineLevel="0" collapsed="false">
      <c r="A14" s="15" t="n">
        <v>2000</v>
      </c>
      <c r="B14" s="16" t="n">
        <v>2.4</v>
      </c>
      <c r="C14" s="13" t="n">
        <f aca="false">IF(A14="","",$C$9+A14*1000*$C$5*1000/($C$8*$C$6))</f>
        <v>16.0735530263065</v>
      </c>
      <c r="D14" s="13" t="n">
        <f aca="false">IF(OR(A14="",B14=""),"",B14-C14)</f>
        <v>-13.6735530263065</v>
      </c>
      <c r="E14" s="17" t="n">
        <f aca="false">IF(OR(D14="",D13=""),0,IF(AND(D13&lt;0,D14&gt;=0),1,0))</f>
        <v>0</v>
      </c>
      <c r="F14" s="12" t="n">
        <f aca="false">IF(E14=1,A13+(A14-A13)*(-D13)/(D14-D13),0)</f>
        <v>0</v>
      </c>
      <c r="H14" s="7" t="s">
        <v>30</v>
      </c>
      <c r="I14" s="12" t="n">
        <f aca="false">MAX(A12:A31)</f>
        <v>10000</v>
      </c>
    </row>
    <row r="15" customFormat="false" ht="15" hidden="false" customHeight="false" outlineLevel="0" collapsed="false">
      <c r="A15" s="15" t="n">
        <v>3000</v>
      </c>
      <c r="B15" s="16" t="n">
        <v>3.9</v>
      </c>
      <c r="C15" s="13" t="n">
        <f aca="false">IF(A15="","",$C$9+A15*1000*$C$5*1000/($C$8*$C$6))</f>
        <v>19.6103295394597</v>
      </c>
      <c r="D15" s="13" t="n">
        <f aca="false">IF(OR(A15="",B15=""),"",B15-C15)</f>
        <v>-15.7103295394597</v>
      </c>
      <c r="E15" s="17" t="n">
        <f aca="false">IF(OR(D15="",D14=""),0,IF(AND(D14&lt;0,D15&gt;=0),1,0))</f>
        <v>0</v>
      </c>
      <c r="F15" s="12" t="n">
        <f aca="false">IF(E15=1,A14+(A15-A14)*(-D14)/(D15-D14),0)</f>
        <v>0</v>
      </c>
      <c r="H15" s="7" t="s">
        <v>31</v>
      </c>
      <c r="I15" s="13" t="n">
        <f aca="false">INDEX(B12:B31,MATCH(I14,A12:A31,0))</f>
        <v>52</v>
      </c>
    </row>
    <row r="16" customFormat="false" ht="15" hidden="false" customHeight="false" outlineLevel="0" collapsed="false">
      <c r="A16" s="15" t="n">
        <v>4000</v>
      </c>
      <c r="B16" s="16" t="n">
        <v>5.7</v>
      </c>
      <c r="C16" s="13" t="n">
        <f aca="false">IF(A16="","",$C$9+A16*1000*$C$5*1000/($C$8*$C$6))</f>
        <v>23.1471060526129</v>
      </c>
      <c r="D16" s="13" t="n">
        <f aca="false">IF(OR(A16="",B16=""),"",B16-C16)</f>
        <v>-17.4471060526129</v>
      </c>
      <c r="E16" s="17" t="n">
        <f aca="false">IF(OR(D16="",D15=""),0,IF(AND(D15&lt;0,D16&gt;=0),1,0))</f>
        <v>0</v>
      </c>
      <c r="F16" s="12" t="n">
        <f aca="false">IF(E16=1,A15+(A16-A15)*(-D15)/(D16-D15),0)</f>
        <v>0</v>
      </c>
    </row>
    <row r="17" customFormat="false" ht="15" hidden="false" customHeight="false" outlineLevel="0" collapsed="false">
      <c r="A17" s="15" t="n">
        <v>5000</v>
      </c>
      <c r="B17" s="16" t="n">
        <v>7.9</v>
      </c>
      <c r="C17" s="13" t="n">
        <f aca="false">IF(A17="","",$C$9+A17*1000*$C$5*1000/($C$8*$C$6))</f>
        <v>26.6838825657661</v>
      </c>
      <c r="D17" s="13" t="n">
        <f aca="false">IF(OR(A17="",B17=""),"",B17-C17)</f>
        <v>-18.7838825657662</v>
      </c>
      <c r="E17" s="17" t="n">
        <f aca="false">IF(OR(D17="",D16=""),0,IF(AND(D16&lt;0,D17&gt;=0),1,0))</f>
        <v>0</v>
      </c>
      <c r="F17" s="12" t="n">
        <f aca="false">IF(E17=1,A16+(A17-A16)*(-D16)/(D17-D16),0)</f>
        <v>0</v>
      </c>
    </row>
    <row r="18" customFormat="false" ht="15" hidden="false" customHeight="false" outlineLevel="0" collapsed="false">
      <c r="A18" s="15" t="n">
        <v>6000</v>
      </c>
      <c r="B18" s="16" t="n">
        <v>10.8</v>
      </c>
      <c r="C18" s="13" t="n">
        <f aca="false">IF(A18="","",$C$9+A18*1000*$C$5*1000/($C$8*$C$6))</f>
        <v>30.2206590789194</v>
      </c>
      <c r="D18" s="13" t="n">
        <f aca="false">IF(OR(A18="",B18=""),"",B18-C18)</f>
        <v>-19.4206590789194</v>
      </c>
      <c r="E18" s="17" t="n">
        <f aca="false">IF(OR(D18="",D17=""),0,IF(AND(D17&lt;0,D18&gt;=0),1,0))</f>
        <v>0</v>
      </c>
      <c r="F18" s="12" t="n">
        <f aca="false">IF(E18=1,A17+(A18-A17)*(-D17)/(D18-D17),0)</f>
        <v>0</v>
      </c>
    </row>
    <row r="19" customFormat="false" ht="15" hidden="false" customHeight="false" outlineLevel="0" collapsed="false">
      <c r="A19" s="15" t="n">
        <v>7000</v>
      </c>
      <c r="B19" s="16" t="n">
        <v>14.9</v>
      </c>
      <c r="C19" s="13" t="n">
        <f aca="false">IF(A19="","",$C$9+A19*1000*$C$5*1000/($C$8*$C$6))</f>
        <v>33.7574355920726</v>
      </c>
      <c r="D19" s="13" t="n">
        <f aca="false">IF(OR(A19="",B19=""),"",B19-C19)</f>
        <v>-18.8574355920726</v>
      </c>
      <c r="E19" s="17" t="n">
        <f aca="false">IF(OR(D19="",D18=""),0,IF(AND(D18&lt;0,D19&gt;=0),1,0))</f>
        <v>0</v>
      </c>
      <c r="F19" s="12" t="n">
        <f aca="false">IF(E19=1,A18+(A19-A18)*(-D18)/(D19-D18),0)</f>
        <v>0</v>
      </c>
    </row>
    <row r="20" customFormat="false" ht="15" hidden="false" customHeight="false" outlineLevel="0" collapsed="false">
      <c r="A20" s="15" t="n">
        <v>8000</v>
      </c>
      <c r="B20" s="16" t="n">
        <v>21.5</v>
      </c>
      <c r="C20" s="13" t="n">
        <f aca="false">IF(A20="","",$C$9+A20*1000*$C$5*1000/($C$8*$C$6))</f>
        <v>37.2942121052258</v>
      </c>
      <c r="D20" s="13" t="n">
        <f aca="false">IF(OR(A20="",B20=""),"",B20-C20)</f>
        <v>-15.7942121052258</v>
      </c>
      <c r="E20" s="17" t="n">
        <f aca="false">IF(OR(D20="",D19=""),0,IF(AND(D19&lt;0,D20&gt;=0),1,0))</f>
        <v>0</v>
      </c>
      <c r="F20" s="12" t="n">
        <f aca="false">IF(E20=1,A19+(A20-A19)*(-D19)/(D20-D19),0)</f>
        <v>0</v>
      </c>
    </row>
    <row r="21" customFormat="false" ht="15" hidden="false" customHeight="false" outlineLevel="0" collapsed="false">
      <c r="A21" s="15" t="n">
        <v>9000</v>
      </c>
      <c r="B21" s="16" t="n">
        <v>33</v>
      </c>
      <c r="C21" s="13" t="n">
        <f aca="false">IF(A21="","",$C$9+A21*1000*$C$5*1000/($C$8*$C$6))</f>
        <v>40.8309886183791</v>
      </c>
      <c r="D21" s="13" t="n">
        <f aca="false">IF(OR(A21="",B21=""),"",B21-C21)</f>
        <v>-7.83098861837907</v>
      </c>
      <c r="E21" s="17" t="n">
        <f aca="false">IF(OR(D21="",D20=""),0,IF(AND(D20&lt;0,D21&gt;=0),1,0))</f>
        <v>0</v>
      </c>
      <c r="F21" s="12" t="n">
        <f aca="false">IF(E21=1,A20+(A21-A20)*(-D20)/(D21-D20),0)</f>
        <v>0</v>
      </c>
    </row>
    <row r="22" customFormat="false" ht="15" hidden="false" customHeight="false" outlineLevel="0" collapsed="false">
      <c r="A22" s="15" t="n">
        <v>10000</v>
      </c>
      <c r="B22" s="16" t="n">
        <v>52</v>
      </c>
      <c r="C22" s="13" t="n">
        <f aca="false">IF(A22="","",$C$9+A22*1000*$C$5*1000/($C$8*$C$6))</f>
        <v>44.3677651315323</v>
      </c>
      <c r="D22" s="13" t="n">
        <f aca="false">IF(OR(A22="",B22=""),"",B22-C22)</f>
        <v>7.63223486846771</v>
      </c>
      <c r="E22" s="17" t="n">
        <f aca="false">IF(OR(D22="",D21=""),0,IF(AND(D21&lt;0,D22&gt;=0),1,0))</f>
        <v>1</v>
      </c>
      <c r="F22" s="12" t="n">
        <f aca="false">IF(E22=1,A21+(A22-A21)*(-D21)/(D22-D21),0)</f>
        <v>9506.42665968323</v>
      </c>
    </row>
    <row r="23" customFormat="false" ht="15" hidden="false" customHeight="false" outlineLevel="0" collapsed="false">
      <c r="A23" s="19"/>
      <c r="B23" s="19"/>
      <c r="C23" s="13" t="str">
        <f aca="false">IF(A23="","",$C$9+A23*1000*$C$5*1000/($C$8*$C$6))</f>
        <v/>
      </c>
      <c r="D23" s="13" t="str">
        <f aca="false">IF(OR(A23="",B23=""),"",B23-C23)</f>
        <v/>
      </c>
      <c r="E23" s="17" t="n">
        <f aca="false">IF(OR(D23="",D22=""),0,IF(AND(D22&lt;0,D23&gt;=0),1,0))</f>
        <v>0</v>
      </c>
      <c r="F23" s="12" t="n">
        <f aca="false">IF(E23=1,A22+(A23-A22)*(-D22)/(D23-D22),0)</f>
        <v>0</v>
      </c>
    </row>
    <row r="24" customFormat="false" ht="15" hidden="false" customHeight="false" outlineLevel="0" collapsed="false">
      <c r="A24" s="19"/>
      <c r="B24" s="19"/>
      <c r="C24" s="13" t="str">
        <f aca="false">IF(A24="","",$C$9+A24*1000*$C$5*1000/($C$8*$C$6))</f>
        <v/>
      </c>
      <c r="D24" s="13" t="str">
        <f aca="false">IF(OR(A24="",B24=""),"",B24-C24)</f>
        <v/>
      </c>
      <c r="E24" s="17" t="n">
        <f aca="false">IF(OR(D24="",D23=""),0,IF(AND(D23&lt;0,D24&gt;=0),1,0))</f>
        <v>0</v>
      </c>
      <c r="F24" s="12" t="n">
        <f aca="false">IF(E24=1,A23+(A24-A23)*(-D23)/(D24-D23),0)</f>
        <v>0</v>
      </c>
    </row>
    <row r="25" customFormat="false" ht="15" hidden="false" customHeight="false" outlineLevel="0" collapsed="false">
      <c r="A25" s="19"/>
      <c r="B25" s="19"/>
      <c r="C25" s="13" t="str">
        <f aca="false">IF(A25="","",$C$9+A25*1000*$C$5*1000/($C$8*$C$6))</f>
        <v/>
      </c>
      <c r="D25" s="13" t="str">
        <f aca="false">IF(OR(A25="",B25=""),"",B25-C25)</f>
        <v/>
      </c>
      <c r="E25" s="17" t="n">
        <f aca="false">IF(OR(D25="",D24=""),0,IF(AND(D24&lt;0,D25&gt;=0),1,0))</f>
        <v>0</v>
      </c>
      <c r="F25" s="12" t="n">
        <f aca="false">IF(E25=1,A24+(A25-A24)*(-D24)/(D25-D24),0)</f>
        <v>0</v>
      </c>
    </row>
    <row r="26" customFormat="false" ht="15" hidden="false" customHeight="false" outlineLevel="0" collapsed="false">
      <c r="A26" s="19"/>
      <c r="B26" s="19"/>
      <c r="C26" s="13" t="str">
        <f aca="false">IF(A26="","",$C$9+A26*1000*$C$5*1000/($C$8*$C$6))</f>
        <v/>
      </c>
      <c r="D26" s="13" t="str">
        <f aca="false">IF(OR(A26="",B26=""),"",B26-C26)</f>
        <v/>
      </c>
      <c r="E26" s="17" t="n">
        <f aca="false">IF(OR(D26="",D25=""),0,IF(AND(D25&lt;0,D26&gt;=0),1,0))</f>
        <v>0</v>
      </c>
      <c r="F26" s="12" t="n">
        <f aca="false">IF(E26=1,A25+(A26-A25)*(-D25)/(D26-D25),0)</f>
        <v>0</v>
      </c>
    </row>
    <row r="27" customFormat="false" ht="15" hidden="false" customHeight="false" outlineLevel="0" collapsed="false">
      <c r="A27" s="19"/>
      <c r="B27" s="19"/>
      <c r="C27" s="13" t="str">
        <f aca="false">IF(A27="","",$C$9+A27*1000*$C$5*1000/($C$8*$C$6))</f>
        <v/>
      </c>
      <c r="D27" s="13" t="str">
        <f aca="false">IF(OR(A27="",B27=""),"",B27-C27)</f>
        <v/>
      </c>
      <c r="E27" s="17" t="n">
        <f aca="false">IF(OR(D27="",D26=""),0,IF(AND(D26&lt;0,D27&gt;=0),1,0))</f>
        <v>0</v>
      </c>
      <c r="F27" s="12" t="n">
        <f aca="false">IF(E27=1,A26+(A27-A26)*(-D26)/(D27-D26),0)</f>
        <v>0</v>
      </c>
    </row>
    <row r="28" customFormat="false" ht="15" hidden="false" customHeight="false" outlineLevel="0" collapsed="false">
      <c r="A28" s="19"/>
      <c r="B28" s="19"/>
      <c r="C28" s="13" t="str">
        <f aca="false">IF(A28="","",$C$9+A28*1000*$C$5*1000/($C$8*$C$6))</f>
        <v/>
      </c>
      <c r="D28" s="13" t="str">
        <f aca="false">IF(OR(A28="",B28=""),"",B28-C28)</f>
        <v/>
      </c>
      <c r="E28" s="17" t="n">
        <f aca="false">IF(OR(D28="",D27=""),0,IF(AND(D27&lt;0,D28&gt;=0),1,0))</f>
        <v>0</v>
      </c>
      <c r="F28" s="12" t="n">
        <f aca="false">IF(E28=1,A27+(A28-A27)*(-D27)/(D28-D27),0)</f>
        <v>0</v>
      </c>
    </row>
    <row r="29" customFormat="false" ht="15" hidden="false" customHeight="false" outlineLevel="0" collapsed="false">
      <c r="A29" s="19"/>
      <c r="B29" s="19"/>
      <c r="C29" s="13" t="str">
        <f aca="false">IF(A29="","",$C$9+A29*1000*$C$5*1000/($C$8*$C$6))</f>
        <v/>
      </c>
      <c r="D29" s="13" t="str">
        <f aca="false">IF(OR(A29="",B29=""),"",B29-C29)</f>
        <v/>
      </c>
      <c r="E29" s="17" t="n">
        <f aca="false">IF(OR(D29="",D28=""),0,IF(AND(D28&lt;0,D29&gt;=0),1,0))</f>
        <v>0</v>
      </c>
      <c r="F29" s="12" t="n">
        <f aca="false">IF(E29=1,A28+(A29-A28)*(-D28)/(D29-D28),0)</f>
        <v>0</v>
      </c>
    </row>
    <row r="30" customFormat="false" ht="15" hidden="false" customHeight="false" outlineLevel="0" collapsed="false">
      <c r="A30" s="19"/>
      <c r="B30" s="19"/>
      <c r="C30" s="13" t="str">
        <f aca="false">IF(A30="","",$C$9+A30*1000*$C$5*1000/($C$8*$C$6))</f>
        <v/>
      </c>
      <c r="D30" s="13" t="str">
        <f aca="false">IF(OR(A30="",B30=""),"",B30-C30)</f>
        <v/>
      </c>
      <c r="E30" s="17" t="n">
        <f aca="false">IF(OR(D30="",D29=""),0,IF(AND(D29&lt;0,D30&gt;=0),1,0))</f>
        <v>0</v>
      </c>
      <c r="F30" s="12" t="n">
        <f aca="false">IF(E30=1,A29+(A30-A29)*(-D29)/(D30-D29),0)</f>
        <v>0</v>
      </c>
    </row>
    <row r="31" customFormat="false" ht="15" hidden="false" customHeight="false" outlineLevel="0" collapsed="false">
      <c r="A31" s="19"/>
      <c r="B31" s="19"/>
      <c r="C31" s="13" t="str">
        <f aca="false">IF(A31="","",$C$9+A31*1000*$C$5*1000/($C$8*$C$6))</f>
        <v/>
      </c>
      <c r="D31" s="13" t="str">
        <f aca="false">IF(OR(A31="",B31=""),"",B31-C31)</f>
        <v/>
      </c>
      <c r="E31" s="17" t="n">
        <f aca="false">IF(OR(D31="",D30=""),0,IF(AND(D30&lt;0,D31&gt;=0),1,0))</f>
        <v>0</v>
      </c>
      <c r="F31" s="12" t="n">
        <f aca="false">IF(E31=1,A30+(A31-A30)*(-D30)/(D31-D30),0)</f>
        <v>0</v>
      </c>
    </row>
  </sheetData>
  <printOptions horizontalCentered="1"/>
  <pageMargins left="0.5" right="0.5" top="0.8" bottom="0.75" header="0.3" footer="0.3"/>
  <pageSetup paperSize="9" orientation="landscape" fitToWidth="1" fitToHeight="1"/>
  <headerFooter>
    <oddHeader>&amp;L&amp;8&amp;K1F3A5FCIVILWORKS ATELIER&amp;C&amp;9&amp;BPile Load Test Davisson&amp;R&amp;8&amp;A</oddHeader>
    <oddFooter>&amp;L&amp;7Preliminary / educational — verify against current standards&amp;C&amp;8Page &amp;P of &amp;N&amp;R&amp;7Printed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2026-10-12T13:06:22Z</dcterms:created>
  <dc:creator>openpyxl</dc:creator>
  <dc:description/>
  <dc:language>en-US</dc:language>
  <cp:lastModifiedBy/>
  <dcterms:modified xsi:type="dcterms:W3CDTF">2026-10-13T00:06:29Z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